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duriska\Desktop\tabulky\2023 new\"/>
    </mc:Choice>
  </mc:AlternateContent>
  <xr:revisionPtr revIDLastSave="0" documentId="13_ncr:1_{52C86F03-7076-47F3-B1F1-3E8E3DC4D17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ríloha č.9 KGJ" sheetId="1" r:id="rId1"/>
    <sheet name="Príloha č.9 Parna turbina" sheetId="2" r:id="rId2"/>
    <sheet name="Príloha č.9 Bioplyn KVET" sheetId="3" r:id="rId3"/>
  </sheets>
  <calcPr calcId="191029"/>
</workbook>
</file>

<file path=xl/calcChain.xml><?xml version="1.0" encoding="utf-8"?>
<calcChain xmlns="http://schemas.openxmlformats.org/spreadsheetml/2006/main">
  <c r="K38" i="3" l="1"/>
  <c r="K12" i="3"/>
  <c r="O12" i="2"/>
  <c r="K38" i="2"/>
  <c r="M26" i="2"/>
  <c r="K26" i="2"/>
  <c r="K12" i="2"/>
  <c r="K30" i="1"/>
  <c r="K34" i="1" s="1"/>
  <c r="K14" i="1"/>
  <c r="K12" i="1"/>
  <c r="I36" i="1"/>
  <c r="C18" i="3" l="1"/>
  <c r="E18" i="3" s="1"/>
  <c r="G18" i="3" s="1"/>
  <c r="I18" i="3" s="1"/>
  <c r="M18" i="3" s="1"/>
  <c r="O18" i="3" s="1"/>
  <c r="C16" i="3"/>
  <c r="E16" i="3" s="1"/>
  <c r="G16" i="3" s="1"/>
  <c r="I16" i="3" s="1"/>
  <c r="M16" i="3" s="1"/>
  <c r="O16" i="3" s="1"/>
  <c r="C18" i="2"/>
  <c r="E18" i="2" s="1"/>
  <c r="G18" i="2" s="1"/>
  <c r="I18" i="2" s="1"/>
  <c r="M18" i="2" s="1"/>
  <c r="O18" i="2" s="1"/>
  <c r="C16" i="2"/>
  <c r="E16" i="2" s="1"/>
  <c r="G16" i="2" s="1"/>
  <c r="I16" i="2" s="1"/>
  <c r="M16" i="2" s="1"/>
  <c r="O16" i="2" s="1"/>
  <c r="C18" i="1"/>
  <c r="E18" i="1" s="1"/>
  <c r="G18" i="1" s="1"/>
  <c r="I18" i="1" s="1"/>
  <c r="M18" i="1" s="1"/>
  <c r="O18" i="1" s="1"/>
  <c r="C16" i="1"/>
  <c r="E16" i="1" s="1"/>
  <c r="G16" i="1" s="1"/>
  <c r="I16" i="1" s="1"/>
  <c r="M16" i="1" s="1"/>
  <c r="O16" i="1" s="1"/>
  <c r="K26" i="1"/>
  <c r="M26" i="1" s="1"/>
  <c r="H37" i="3"/>
  <c r="C37" i="3"/>
  <c r="K30" i="3"/>
  <c r="K26" i="3" s="1"/>
  <c r="C26" i="3"/>
  <c r="E26" i="3" s="1"/>
  <c r="G26" i="3" s="1"/>
  <c r="I26" i="3" s="1"/>
  <c r="C14" i="3"/>
  <c r="E14" i="3" s="1"/>
  <c r="G14" i="3" s="1"/>
  <c r="I14" i="3" s="1"/>
  <c r="K14" i="3" s="1"/>
  <c r="M14" i="3" s="1"/>
  <c r="O14" i="3" s="1"/>
  <c r="C12" i="3"/>
  <c r="E12" i="3"/>
  <c r="G12" i="3" s="1"/>
  <c r="I12" i="3" s="1"/>
  <c r="H37" i="1"/>
  <c r="C36" i="2"/>
  <c r="K32" i="2"/>
  <c r="K30" i="2"/>
  <c r="C37" i="2" s="1"/>
  <c r="C26" i="2"/>
  <c r="E26" i="2"/>
  <c r="G26" i="2" s="1"/>
  <c r="I26" i="2" s="1"/>
  <c r="I38" i="2" s="1"/>
  <c r="C14" i="2"/>
  <c r="E14" i="2" s="1"/>
  <c r="G14" i="2" s="1"/>
  <c r="I14" i="2" s="1"/>
  <c r="K14" i="2" s="1"/>
  <c r="M14" i="2" s="1"/>
  <c r="O14" i="2" s="1"/>
  <c r="C12" i="2"/>
  <c r="E12" i="2"/>
  <c r="G12" i="2" s="1"/>
  <c r="I12" i="2" s="1"/>
  <c r="C37" i="1"/>
  <c r="C26" i="1"/>
  <c r="E26" i="1" s="1"/>
  <c r="G26" i="1" s="1"/>
  <c r="I26" i="1" s="1"/>
  <c r="C14" i="1"/>
  <c r="E14" i="1" s="1"/>
  <c r="G14" i="1" s="1"/>
  <c r="I14" i="1" s="1"/>
  <c r="M14" i="1" s="1"/>
  <c r="O14" i="1" s="1"/>
  <c r="C12" i="1"/>
  <c r="E12" i="1"/>
  <c r="G12" i="1" s="1"/>
  <c r="I12" i="1" s="1"/>
  <c r="O12" i="1" l="1"/>
  <c r="M12" i="1"/>
  <c r="M26" i="3"/>
  <c r="O26" i="3"/>
  <c r="M38" i="2"/>
  <c r="O38" i="2"/>
  <c r="H36" i="3"/>
  <c r="I36" i="3" s="1"/>
  <c r="H36" i="1"/>
  <c r="O12" i="3"/>
  <c r="M12" i="3"/>
  <c r="D36" i="2"/>
  <c r="M12" i="2"/>
  <c r="O26" i="1"/>
  <c r="K34" i="3"/>
  <c r="C36" i="3" s="1"/>
  <c r="D36" i="3" s="1"/>
  <c r="I29" i="2"/>
  <c r="I28" i="2" s="1"/>
  <c r="C36" i="1"/>
  <c r="D36" i="1" s="1"/>
  <c r="I38" i="3" l="1"/>
  <c r="O36" i="1"/>
  <c r="M38" i="3"/>
  <c r="O38" i="3"/>
  <c r="O36" i="3"/>
  <c r="K28" i="2"/>
  <c r="M28" i="2" s="1"/>
  <c r="O28" i="2" s="1"/>
  <c r="O37" i="2" s="1"/>
  <c r="I38" i="1"/>
  <c r="K38" i="1" s="1"/>
  <c r="O26" i="2" l="1"/>
  <c r="O36" i="2" s="1"/>
  <c r="O38" i="1"/>
  <c r="M38" i="1"/>
</calcChain>
</file>

<file path=xl/sharedStrings.xml><?xml version="1.0" encoding="utf-8"?>
<sst xmlns="http://schemas.openxmlformats.org/spreadsheetml/2006/main" count="196" uniqueCount="61">
  <si>
    <t xml:space="preserve">Regulovaný subjekt: </t>
  </si>
  <si>
    <t>Por. číslo</t>
  </si>
  <si>
    <t xml:space="preserve">Sústava tepla </t>
  </si>
  <si>
    <t>1.</t>
  </si>
  <si>
    <t>2.</t>
  </si>
  <si>
    <t>3.</t>
  </si>
  <si>
    <t>objednané množstvo tepla</t>
  </si>
  <si>
    <t xml:space="preserve">objednané množstvo tepla </t>
  </si>
  <si>
    <t>4.</t>
  </si>
  <si>
    <t>5.</t>
  </si>
  <si>
    <t>6.</t>
  </si>
  <si>
    <t>IČO:</t>
  </si>
  <si>
    <t>Množstvo tepla na výstupe OST [GWh]</t>
  </si>
  <si>
    <t>Množstvo tepla na výstupe SR [GWh]</t>
  </si>
  <si>
    <t xml:space="preserve">Účinnosť sekundárneho rozvodu </t>
  </si>
  <si>
    <t xml:space="preserve">Účinnosť odovzdávacej stanice  </t>
  </si>
  <si>
    <t>Množstvo tepla na výstupe PR [GWh]</t>
  </si>
  <si>
    <t xml:space="preserve">Účinnosť primárneho rozvodu </t>
  </si>
  <si>
    <t>Množstvo tepla na výstupe zdroja [GWh]</t>
  </si>
  <si>
    <t xml:space="preserve">Účinnosť zdroja </t>
  </si>
  <si>
    <t>Teplo v palive [GWh]</t>
  </si>
  <si>
    <t xml:space="preserve">Výhrevnosť [GJ/tis.m3,t] </t>
  </si>
  <si>
    <t xml:space="preserve">výroba elektriny </t>
  </si>
  <si>
    <t>účinnosť výroby elektriny</t>
  </si>
  <si>
    <t>účinnosť výroby tepla</t>
  </si>
  <si>
    <t>pomer tepla a elektriny</t>
  </si>
  <si>
    <t>Sídlo / adresa trvalého pobytu:</t>
  </si>
  <si>
    <t>Číslo povolenia:</t>
  </si>
  <si>
    <t>Meno a priezvisko kontaktnej osoby:</t>
  </si>
  <si>
    <t>Regulačný rok:</t>
  </si>
  <si>
    <t>Sústava zásobovania teplom:</t>
  </si>
  <si>
    <t>Telefónne číslo:</t>
  </si>
  <si>
    <t>Názov:</t>
  </si>
  <si>
    <t>Obec:</t>
  </si>
  <si>
    <t>Jednotková cena [eur/kWh,t]</t>
  </si>
  <si>
    <t>Náklady na palivo [tis.eur]</t>
  </si>
  <si>
    <t>Kombinovaná výroba elektriny a tepla</t>
  </si>
  <si>
    <t xml:space="preserve">Pr. zemný plyn </t>
  </si>
  <si>
    <t xml:space="preserve">Pr. biomasa, uhlie </t>
  </si>
  <si>
    <t>GWh</t>
  </si>
  <si>
    <t>%</t>
  </si>
  <si>
    <t>GJ/MWh</t>
  </si>
  <si>
    <t>teplo na výrobu elektriny</t>
  </si>
  <si>
    <t>GJ</t>
  </si>
  <si>
    <t>ďalšie vyrobené teplo</t>
  </si>
  <si>
    <t>vyrobené teplo z KVET</t>
  </si>
  <si>
    <t>zemný plyn - 20 %</t>
  </si>
  <si>
    <t>fosílne palivo- 80%</t>
  </si>
  <si>
    <t>celkové teplo vyrobené v KVET</t>
  </si>
  <si>
    <t>merná spotreba E</t>
  </si>
  <si>
    <t>vyrobené teplo na výrobu E</t>
  </si>
  <si>
    <t>vyrobené teplo v KVET</t>
  </si>
  <si>
    <t>!!! ak K 34 &gt; I26 !!!!</t>
  </si>
  <si>
    <t>do "výroba tepla"</t>
  </si>
  <si>
    <t>Vysvetlivky:</t>
  </si>
  <si>
    <t>SR - sekundárny rozvod, OST  -  odovzdávacia stanica tepla, PR - primárny rozvod</t>
  </si>
  <si>
    <t>Pr. EE - Tepelné čerpadlo</t>
  </si>
  <si>
    <t>PR. Teplo nakúpené</t>
  </si>
  <si>
    <t xml:space="preserve">                             Výpočet nákladov na palivo a energiu</t>
  </si>
  <si>
    <r>
      <t>Množstvo paliva alebo energie [t, tis. m</t>
    </r>
    <r>
      <rPr>
        <vertAlign val="superscript"/>
        <sz val="8"/>
        <rFont val="Arial CE"/>
        <charset val="238"/>
      </rPr>
      <t>3</t>
    </r>
    <r>
      <rPr>
        <sz val="8"/>
        <rFont val="Arial CE"/>
        <family val="2"/>
        <charset val="238"/>
      </rPr>
      <t>, kWh]</t>
    </r>
  </si>
  <si>
    <t>Príloha č. 9 k vyhláške č. 312/2022 Z. 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</si>
</sst>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Kč&quot;_-;\-* #,##0.00\ &quot;Kč&quot;_-;_-* &quot;-&quot;??\ &quot;Kč&quot;_-;_-@_-"/>
    <numFmt numFmtId="165" formatCode="#,##0.0"/>
    <numFmt numFmtId="166" formatCode="0.000"/>
    <numFmt numFmtId="167" formatCode="0.0000"/>
    <numFmt numFmtId="168" formatCode="#,##0.000"/>
    <numFmt numFmtId="169" formatCode="#,##0.0000"/>
  </numFmts>
  <fonts count="32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8"/>
      <name val="Arial CE"/>
      <charset val="238"/>
    </font>
    <font>
      <sz val="8"/>
      <color indexed="10"/>
      <name val="Arial CE"/>
      <family val="2"/>
      <charset val="238"/>
    </font>
    <font>
      <b/>
      <sz val="8"/>
      <color indexed="10"/>
      <name val="Arial CE"/>
      <family val="2"/>
      <charset val="238"/>
    </font>
    <font>
      <b/>
      <sz val="8"/>
      <name val="Arial CE"/>
      <charset val="238"/>
    </font>
    <font>
      <b/>
      <i/>
      <sz val="8"/>
      <color indexed="10"/>
      <name val="Arial CE"/>
      <family val="2"/>
      <charset val="238"/>
    </font>
    <font>
      <sz val="8"/>
      <color indexed="12"/>
      <name val="Arial CE"/>
      <family val="2"/>
      <charset val="238"/>
    </font>
    <font>
      <sz val="10"/>
      <name val="Arial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i/>
      <sz val="8"/>
      <name val="Arial CE"/>
      <family val="2"/>
      <charset val="238"/>
    </font>
    <font>
      <b/>
      <sz val="8"/>
      <color indexed="12"/>
      <name val="Arial CE"/>
      <family val="2"/>
      <charset val="238"/>
    </font>
    <font>
      <b/>
      <sz val="12"/>
      <name val="Arial"/>
      <family val="2"/>
      <charset val="238"/>
    </font>
    <font>
      <i/>
      <sz val="8"/>
      <name val="Arial CE"/>
      <charset val="238"/>
    </font>
    <font>
      <b/>
      <sz val="9"/>
      <color indexed="10"/>
      <name val="Arial CE"/>
      <charset val="238"/>
    </font>
    <font>
      <b/>
      <sz val="8"/>
      <color rgb="FF00B050"/>
      <name val="Arial CE"/>
      <family val="2"/>
      <charset val="238"/>
    </font>
    <font>
      <sz val="8"/>
      <color rgb="FF0000FF"/>
      <name val="Arial CE"/>
      <family val="2"/>
      <charset val="238"/>
    </font>
    <font>
      <sz val="8"/>
      <color rgb="FFFF0000"/>
      <name val="Arial CE"/>
      <family val="2"/>
      <charset val="238"/>
    </font>
    <font>
      <b/>
      <sz val="8"/>
      <color rgb="FFFF0000"/>
      <name val="Arial CE"/>
      <family val="2"/>
      <charset val="238"/>
    </font>
    <font>
      <b/>
      <sz val="8"/>
      <color rgb="FF0000FF"/>
      <name val="Arial CE"/>
      <charset val="238"/>
    </font>
    <font>
      <b/>
      <sz val="8"/>
      <color rgb="FFFF0000"/>
      <name val="Arial CE"/>
      <charset val="238"/>
    </font>
    <font>
      <b/>
      <sz val="8"/>
      <color rgb="FF0000FF"/>
      <name val="Arial CE"/>
      <family val="2"/>
      <charset val="238"/>
    </font>
    <font>
      <sz val="8"/>
      <color theme="1"/>
      <name val="Arial CE"/>
      <family val="2"/>
      <charset val="238"/>
    </font>
    <font>
      <sz val="8"/>
      <color rgb="FF0000FF"/>
      <name val="Arial CE"/>
      <charset val="238"/>
    </font>
    <font>
      <b/>
      <sz val="8"/>
      <color theme="1"/>
      <name val="Arial CE"/>
      <charset val="238"/>
    </font>
    <font>
      <sz val="8"/>
      <color theme="9" tint="-0.249977111117893"/>
      <name val="Arial CE"/>
      <family val="2"/>
      <charset val="238"/>
    </font>
    <font>
      <b/>
      <sz val="8"/>
      <color theme="9" tint="-0.249977111117893"/>
      <name val="Arial CE"/>
      <family val="2"/>
      <charset val="238"/>
    </font>
    <font>
      <vertAlign val="superscript"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0B4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255">
    <xf numFmtId="0" fontId="0" fillId="0" borderId="0" xfId="0"/>
    <xf numFmtId="0" fontId="4" fillId="0" borderId="1" xfId="0" applyFont="1" applyBorder="1" applyProtection="1">
      <protection locked="0"/>
    </xf>
    <xf numFmtId="0" fontId="0" fillId="0" borderId="0" xfId="0" applyProtection="1"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167" fontId="3" fillId="2" borderId="2" xfId="0" applyNumberFormat="1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49" fontId="3" fillId="2" borderId="2" xfId="0" applyNumberFormat="1" applyFont="1" applyFill="1" applyBorder="1" applyAlignment="1" applyProtection="1">
      <alignment vertical="center"/>
      <protection locked="0"/>
    </xf>
    <xf numFmtId="1" fontId="3" fillId="2" borderId="2" xfId="0" applyNumberFormat="1" applyFont="1" applyFill="1" applyBorder="1" applyAlignment="1" applyProtection="1">
      <alignment vertical="center"/>
      <protection locked="0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0" fontId="3" fillId="2" borderId="3" xfId="0" applyFont="1" applyFill="1" applyBorder="1" applyProtection="1">
      <protection locked="0"/>
    </xf>
    <xf numFmtId="49" fontId="3" fillId="2" borderId="4" xfId="0" applyNumberFormat="1" applyFont="1" applyFill="1" applyBorder="1" applyAlignment="1" applyProtection="1">
      <alignment vertical="center"/>
      <protection locked="0"/>
    </xf>
    <xf numFmtId="166" fontId="9" fillId="2" borderId="5" xfId="0" applyNumberFormat="1" applyFont="1" applyFill="1" applyBorder="1" applyAlignment="1" applyProtection="1">
      <alignment horizontal="center" vertical="center"/>
      <protection locked="0"/>
    </xf>
    <xf numFmtId="166" fontId="9" fillId="2" borderId="6" xfId="0" applyNumberFormat="1" applyFont="1" applyFill="1" applyBorder="1" applyAlignment="1" applyProtection="1">
      <alignment horizontal="center" vertical="center"/>
      <protection locked="0"/>
    </xf>
    <xf numFmtId="168" fontId="9" fillId="2" borderId="2" xfId="0" applyNumberFormat="1" applyFont="1" applyFill="1" applyBorder="1" applyAlignment="1" applyProtection="1">
      <alignment horizontal="center"/>
      <protection locked="0"/>
    </xf>
    <xf numFmtId="4" fontId="12" fillId="2" borderId="2" xfId="0" applyNumberFormat="1" applyFont="1" applyFill="1" applyBorder="1"/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/>
    </xf>
    <xf numFmtId="49" fontId="12" fillId="0" borderId="7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 applyProtection="1">
      <alignment horizontal="left" vertical="center"/>
      <protection locked="0"/>
    </xf>
    <xf numFmtId="49" fontId="12" fillId="0" borderId="9" xfId="0" applyNumberFormat="1" applyFont="1" applyBorder="1" applyAlignment="1">
      <alignment horizontal="left" vertical="center" wrapText="1"/>
    </xf>
    <xf numFmtId="49" fontId="2" fillId="0" borderId="0" xfId="0" applyNumberFormat="1" applyFont="1"/>
    <xf numFmtId="49" fontId="3" fillId="0" borderId="2" xfId="0" applyNumberFormat="1" applyFont="1" applyBorder="1" applyAlignment="1">
      <alignment horizontal="center" vertical="center" textRotation="90" wrapText="1"/>
    </xf>
    <xf numFmtId="49" fontId="3" fillId="0" borderId="3" xfId="0" applyNumberFormat="1" applyFont="1" applyBorder="1" applyAlignment="1">
      <alignment horizontal="center" vertical="center" textRotation="9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166" fontId="3" fillId="0" borderId="11" xfId="0" applyNumberFormat="1" applyFont="1" applyBorder="1" applyAlignment="1">
      <alignment horizontal="center" vertical="center"/>
    </xf>
    <xf numFmtId="166" fontId="3" fillId="0" borderId="12" xfId="0" applyNumberFormat="1" applyFont="1" applyBorder="1" applyAlignment="1" applyProtection="1">
      <alignment horizontal="center" vertical="center"/>
      <protection locked="0"/>
    </xf>
    <xf numFmtId="167" fontId="3" fillId="0" borderId="13" xfId="0" applyNumberFormat="1" applyFont="1" applyBorder="1" applyProtection="1"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left" vertical="center"/>
      <protection locked="0"/>
    </xf>
    <xf numFmtId="166" fontId="14" fillId="0" borderId="5" xfId="0" applyNumberFormat="1" applyFont="1" applyBorder="1" applyAlignment="1" applyProtection="1">
      <alignment horizontal="center" vertical="center"/>
      <protection locked="0"/>
    </xf>
    <xf numFmtId="166" fontId="3" fillId="0" borderId="2" xfId="0" applyNumberFormat="1" applyFont="1" applyBorder="1" applyAlignment="1">
      <alignment horizontal="center" vertical="center"/>
    </xf>
    <xf numFmtId="166" fontId="14" fillId="0" borderId="6" xfId="0" applyNumberFormat="1" applyFont="1" applyBorder="1" applyAlignment="1" applyProtection="1">
      <alignment horizontal="center" vertical="center"/>
      <protection locked="0"/>
    </xf>
    <xf numFmtId="166" fontId="3" fillId="0" borderId="6" xfId="0" applyNumberFormat="1" applyFont="1" applyBorder="1" applyAlignment="1">
      <alignment horizontal="center" vertical="center"/>
    </xf>
    <xf numFmtId="168" fontId="14" fillId="0" borderId="6" xfId="0" applyNumberFormat="1" applyFont="1" applyBorder="1" applyAlignment="1" applyProtection="1">
      <alignment horizontal="center" vertical="center"/>
      <protection locked="0"/>
    </xf>
    <xf numFmtId="168" fontId="14" fillId="0" borderId="2" xfId="0" applyNumberFormat="1" applyFont="1" applyBorder="1" applyAlignment="1" applyProtection="1">
      <alignment horizontal="center"/>
      <protection locked="0"/>
    </xf>
    <xf numFmtId="166" fontId="3" fillId="0" borderId="3" xfId="0" applyNumberFormat="1" applyFont="1" applyBorder="1" applyAlignment="1">
      <alignment horizontal="center"/>
    </xf>
    <xf numFmtId="166" fontId="3" fillId="0" borderId="2" xfId="0" applyNumberFormat="1" applyFont="1" applyBorder="1"/>
    <xf numFmtId="166" fontId="3" fillId="0" borderId="2" xfId="0" applyNumberFormat="1" applyFont="1" applyBorder="1" applyAlignment="1" applyProtection="1">
      <alignment horizontal="center"/>
      <protection locked="0"/>
    </xf>
    <xf numFmtId="4" fontId="3" fillId="0" borderId="2" xfId="0" applyNumberFormat="1" applyFont="1" applyBorder="1"/>
    <xf numFmtId="167" fontId="3" fillId="0" borderId="2" xfId="0" applyNumberFormat="1" applyFont="1" applyBorder="1" applyProtection="1"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166" fontId="3" fillId="0" borderId="11" xfId="0" applyNumberFormat="1" applyFont="1" applyBorder="1" applyAlignment="1" applyProtection="1">
      <alignment horizontal="center" vertical="center"/>
      <protection locked="0"/>
    </xf>
    <xf numFmtId="166" fontId="3" fillId="0" borderId="10" xfId="0" applyNumberFormat="1" applyFont="1" applyBorder="1" applyAlignment="1" applyProtection="1">
      <alignment horizontal="center" vertical="center"/>
      <protection locked="0"/>
    </xf>
    <xf numFmtId="168" fontId="3" fillId="0" borderId="10" xfId="0" applyNumberFormat="1" applyFont="1" applyBorder="1" applyAlignment="1" applyProtection="1">
      <alignment horizontal="center" vertical="center"/>
      <protection locked="0"/>
    </xf>
    <xf numFmtId="166" fontId="3" fillId="0" borderId="14" xfId="0" applyNumberFormat="1" applyFont="1" applyBorder="1" applyAlignment="1" applyProtection="1">
      <alignment horizontal="center"/>
      <protection locked="0"/>
    </xf>
    <xf numFmtId="166" fontId="3" fillId="0" borderId="15" xfId="0" applyNumberFormat="1" applyFont="1" applyBorder="1"/>
    <xf numFmtId="2" fontId="3" fillId="0" borderId="15" xfId="0" applyNumberFormat="1" applyFont="1" applyBorder="1" applyAlignment="1" applyProtection="1">
      <alignment horizontal="center"/>
      <protection locked="0"/>
    </xf>
    <xf numFmtId="4" fontId="3" fillId="0" borderId="10" xfId="0" applyNumberFormat="1" applyFont="1" applyBorder="1"/>
    <xf numFmtId="167" fontId="3" fillId="0" borderId="12" xfId="0" applyNumberFormat="1" applyFont="1" applyBorder="1" applyProtection="1">
      <protection locked="0"/>
    </xf>
    <xf numFmtId="166" fontId="3" fillId="0" borderId="2" xfId="0" applyNumberFormat="1" applyFont="1" applyBorder="1" applyAlignment="1">
      <alignment vertical="center"/>
    </xf>
    <xf numFmtId="166" fontId="14" fillId="0" borderId="2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>
      <alignment horizontal="center" vertical="center"/>
    </xf>
    <xf numFmtId="166" fontId="3" fillId="0" borderId="3" xfId="0" applyNumberFormat="1" applyFont="1" applyBorder="1"/>
    <xf numFmtId="0" fontId="3" fillId="0" borderId="2" xfId="0" applyFont="1" applyBorder="1" applyProtection="1">
      <protection locked="0"/>
    </xf>
    <xf numFmtId="0" fontId="3" fillId="0" borderId="2" xfId="0" applyFont="1" applyBorder="1"/>
    <xf numFmtId="49" fontId="3" fillId="0" borderId="16" xfId="0" applyNumberFormat="1" applyFont="1" applyBorder="1" applyAlignment="1" applyProtection="1">
      <alignment vertical="center"/>
      <protection locked="0"/>
    </xf>
    <xf numFmtId="49" fontId="3" fillId="0" borderId="2" xfId="0" applyNumberFormat="1" applyFont="1" applyBorder="1" applyAlignment="1" applyProtection="1">
      <alignment horizontal="right" vertical="center"/>
      <protection locked="0"/>
    </xf>
    <xf numFmtId="49" fontId="3" fillId="0" borderId="5" xfId="0" applyNumberFormat="1" applyFont="1" applyBorder="1" applyAlignment="1" applyProtection="1">
      <alignment vertical="center"/>
      <protection locked="0"/>
    </xf>
    <xf numFmtId="49" fontId="3" fillId="0" borderId="2" xfId="0" applyNumberFormat="1" applyFont="1" applyBorder="1" applyAlignment="1" applyProtection="1">
      <alignment vertical="center"/>
      <protection locked="0"/>
    </xf>
    <xf numFmtId="1" fontId="3" fillId="0" borderId="2" xfId="0" applyNumberFormat="1" applyFont="1" applyBorder="1" applyAlignment="1" applyProtection="1">
      <alignment vertical="center"/>
      <protection locked="0"/>
    </xf>
    <xf numFmtId="3" fontId="3" fillId="0" borderId="2" xfId="0" applyNumberFormat="1" applyFont="1" applyBorder="1" applyAlignment="1" applyProtection="1">
      <alignment vertical="center"/>
      <protection locked="0"/>
    </xf>
    <xf numFmtId="0" fontId="3" fillId="0" borderId="3" xfId="0" applyFont="1" applyBorder="1" applyProtection="1">
      <protection locked="0"/>
    </xf>
    <xf numFmtId="49" fontId="3" fillId="0" borderId="4" xfId="0" applyNumberFormat="1" applyFont="1" applyBorder="1" applyAlignment="1" applyProtection="1">
      <alignment vertical="center"/>
      <protection locked="0"/>
    </xf>
    <xf numFmtId="49" fontId="3" fillId="0" borderId="18" xfId="0" applyNumberFormat="1" applyFont="1" applyBorder="1" applyAlignment="1" applyProtection="1">
      <alignment vertical="center"/>
      <protection locked="0"/>
    </xf>
    <xf numFmtId="49" fontId="3" fillId="0" borderId="19" xfId="0" applyNumberFormat="1" applyFont="1" applyBorder="1" applyAlignment="1" applyProtection="1">
      <alignment vertical="center"/>
      <protection locked="0"/>
    </xf>
    <xf numFmtId="49" fontId="3" fillId="0" borderId="10" xfId="0" applyNumberFormat="1" applyFont="1" applyBorder="1" applyAlignment="1" applyProtection="1">
      <alignment vertical="center"/>
      <protection locked="0"/>
    </xf>
    <xf numFmtId="1" fontId="3" fillId="0" borderId="10" xfId="0" applyNumberFormat="1" applyFont="1" applyBorder="1" applyAlignment="1" applyProtection="1">
      <alignment vertical="center"/>
      <protection locked="0"/>
    </xf>
    <xf numFmtId="3" fontId="3" fillId="0" borderId="10" xfId="0" applyNumberFormat="1" applyFont="1" applyBorder="1" applyAlignment="1" applyProtection="1">
      <alignment vertical="center"/>
      <protection locked="0"/>
    </xf>
    <xf numFmtId="0" fontId="3" fillId="0" borderId="10" xfId="0" applyFont="1" applyBorder="1" applyProtection="1">
      <protection locked="0"/>
    </xf>
    <xf numFmtId="0" fontId="3" fillId="0" borderId="20" xfId="0" applyFont="1" applyBorder="1" applyProtection="1">
      <protection locked="0"/>
    </xf>
    <xf numFmtId="49" fontId="3" fillId="0" borderId="6" xfId="0" applyNumberFormat="1" applyFont="1" applyBorder="1" applyAlignment="1" applyProtection="1">
      <alignment horizontal="right" vertical="center"/>
      <protection locked="0"/>
    </xf>
    <xf numFmtId="49" fontId="3" fillId="0" borderId="21" xfId="0" applyNumberFormat="1" applyFont="1" applyBorder="1" applyAlignment="1" applyProtection="1">
      <alignment vertical="center"/>
      <protection locked="0"/>
    </xf>
    <xf numFmtId="49" fontId="3" fillId="0" borderId="6" xfId="0" applyNumberFormat="1" applyFont="1" applyBorder="1" applyAlignment="1" applyProtection="1">
      <alignment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 applyProtection="1">
      <alignment vertical="center"/>
      <protection locked="0"/>
    </xf>
    <xf numFmtId="3" fontId="3" fillId="0" borderId="6" xfId="0" applyNumberFormat="1" applyFont="1" applyBorder="1" applyAlignment="1" applyProtection="1">
      <alignment vertical="center"/>
      <protection locked="0"/>
    </xf>
    <xf numFmtId="0" fontId="3" fillId="0" borderId="6" xfId="0" applyFont="1" applyBorder="1" applyProtection="1">
      <protection locked="0"/>
    </xf>
    <xf numFmtId="0" fontId="3" fillId="0" borderId="22" xfId="0" applyFont="1" applyBorder="1" applyProtection="1">
      <protection locked="0"/>
    </xf>
    <xf numFmtId="2" fontId="3" fillId="0" borderId="18" xfId="0" applyNumberFormat="1" applyFont="1" applyBorder="1" applyAlignment="1" applyProtection="1">
      <alignment horizontal="center" vertical="center"/>
      <protection locked="0"/>
    </xf>
    <xf numFmtId="166" fontId="6" fillId="0" borderId="19" xfId="0" applyNumberFormat="1" applyFont="1" applyBorder="1" applyAlignment="1" applyProtection="1">
      <alignment horizontal="center" vertical="center"/>
      <protection locked="0"/>
    </xf>
    <xf numFmtId="166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6" fontId="6" fillId="0" borderId="14" xfId="0" applyNumberFormat="1" applyFont="1" applyBorder="1" applyAlignment="1" applyProtection="1">
      <alignment horizontal="center"/>
      <protection locked="0"/>
    </xf>
    <xf numFmtId="166" fontId="12" fillId="0" borderId="15" xfId="0" applyNumberFormat="1" applyFont="1" applyBorder="1"/>
    <xf numFmtId="166" fontId="3" fillId="0" borderId="15" xfId="0" applyNumberFormat="1" applyFont="1" applyBorder="1" applyAlignment="1">
      <alignment horizontal="center"/>
    </xf>
    <xf numFmtId="167" fontId="3" fillId="0" borderId="15" xfId="0" applyNumberFormat="1" applyFont="1" applyBorder="1" applyProtection="1">
      <protection locked="0"/>
    </xf>
    <xf numFmtId="4" fontId="12" fillId="0" borderId="10" xfId="0" applyNumberFormat="1" applyFont="1" applyBorder="1"/>
    <xf numFmtId="4" fontId="12" fillId="0" borderId="2" xfId="0" applyNumberFormat="1" applyFont="1" applyBorder="1"/>
    <xf numFmtId="2" fontId="3" fillId="0" borderId="16" xfId="0" applyNumberFormat="1" applyFont="1" applyBorder="1" applyAlignment="1" applyProtection="1">
      <alignment horizontal="center" vertical="center"/>
      <protection locked="0"/>
    </xf>
    <xf numFmtId="168" fontId="6" fillId="0" borderId="15" xfId="0" applyNumberFormat="1" applyFont="1" applyBorder="1" applyAlignment="1" applyProtection="1">
      <alignment horizontal="center"/>
      <protection locked="0"/>
    </xf>
    <xf numFmtId="166" fontId="12" fillId="0" borderId="15" xfId="0" applyNumberFormat="1" applyFont="1" applyBorder="1" applyAlignment="1">
      <alignment horizontal="center"/>
    </xf>
    <xf numFmtId="168" fontId="12" fillId="0" borderId="12" xfId="0" applyNumberFormat="1" applyFont="1" applyBorder="1" applyProtection="1">
      <protection locked="0"/>
    </xf>
    <xf numFmtId="4" fontId="12" fillId="0" borderId="2" xfId="0" applyNumberFormat="1" applyFont="1" applyBorder="1" applyProtection="1">
      <protection locked="0"/>
    </xf>
    <xf numFmtId="169" fontId="19" fillId="0" borderId="10" xfId="0" applyNumberFormat="1" applyFont="1" applyBorder="1"/>
    <xf numFmtId="49" fontId="10" fillId="0" borderId="5" xfId="0" applyNumberFormat="1" applyFont="1" applyBorder="1" applyAlignment="1" applyProtection="1">
      <alignment horizontal="center" vertical="center"/>
      <protection locked="0"/>
    </xf>
    <xf numFmtId="3" fontId="10" fillId="0" borderId="2" xfId="0" applyNumberFormat="1" applyFont="1" applyBorder="1" applyAlignment="1" applyProtection="1">
      <alignment horizontal="center" vertical="center"/>
      <protection locked="0"/>
    </xf>
    <xf numFmtId="4" fontId="6" fillId="0" borderId="2" xfId="0" applyNumberFormat="1" applyFont="1" applyBorder="1"/>
    <xf numFmtId="49" fontId="20" fillId="0" borderId="5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/>
    <xf numFmtId="167" fontId="3" fillId="0" borderId="10" xfId="0" applyNumberFormat="1" applyFont="1" applyBorder="1" applyProtection="1"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21" fillId="0" borderId="23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Protection="1">
      <protection locked="0"/>
    </xf>
    <xf numFmtId="0" fontId="3" fillId="0" borderId="13" xfId="0" applyFont="1" applyBorder="1"/>
    <xf numFmtId="4" fontId="3" fillId="0" borderId="13" xfId="0" applyNumberFormat="1" applyFont="1" applyBorder="1"/>
    <xf numFmtId="166" fontId="3" fillId="0" borderId="10" xfId="0" applyNumberFormat="1" applyFont="1" applyBorder="1" applyAlignment="1">
      <alignment horizontal="center" vertical="center"/>
    </xf>
    <xf numFmtId="168" fontId="3" fillId="0" borderId="10" xfId="0" applyNumberFormat="1" applyFont="1" applyBorder="1" applyAlignment="1">
      <alignment horizontal="center" vertical="center"/>
    </xf>
    <xf numFmtId="168" fontId="3" fillId="0" borderId="15" xfId="0" applyNumberFormat="1" applyFont="1" applyBorder="1" applyAlignment="1">
      <alignment horizontal="center"/>
    </xf>
    <xf numFmtId="166" fontId="3" fillId="0" borderId="24" xfId="0" applyNumberFormat="1" applyFont="1" applyBorder="1" applyAlignment="1">
      <alignment horizontal="center" vertical="center"/>
    </xf>
    <xf numFmtId="166" fontId="14" fillId="0" borderId="25" xfId="0" applyNumberFormat="1" applyFont="1" applyBorder="1" applyAlignment="1" applyProtection="1">
      <alignment horizontal="center" vertical="center"/>
      <protection locked="0"/>
    </xf>
    <xf numFmtId="166" fontId="12" fillId="0" borderId="15" xfId="0" applyNumberFormat="1" applyFont="1" applyBorder="1" applyAlignment="1">
      <alignment horizontal="center" vertical="center"/>
    </xf>
    <xf numFmtId="166" fontId="23" fillId="0" borderId="11" xfId="0" applyNumberFormat="1" applyFont="1" applyBorder="1" applyAlignment="1" applyProtection="1">
      <alignment horizontal="center" vertical="center"/>
      <protection locked="0"/>
    </xf>
    <xf numFmtId="166" fontId="24" fillId="0" borderId="19" xfId="0" applyNumberFormat="1" applyFont="1" applyBorder="1" applyAlignment="1" applyProtection="1">
      <alignment horizontal="center" vertical="center"/>
      <protection locked="0"/>
    </xf>
    <xf numFmtId="168" fontId="15" fillId="0" borderId="12" xfId="0" applyNumberFormat="1" applyFont="1" applyBorder="1" applyAlignment="1">
      <alignment horizontal="center" vertical="center"/>
    </xf>
    <xf numFmtId="166" fontId="3" fillId="0" borderId="15" xfId="0" applyNumberFormat="1" applyFont="1" applyBorder="1" applyAlignment="1" applyProtection="1">
      <alignment horizontal="center"/>
      <protection locked="0"/>
    </xf>
    <xf numFmtId="168" fontId="7" fillId="0" borderId="15" xfId="0" applyNumberFormat="1" applyFont="1" applyBorder="1" applyAlignment="1" applyProtection="1">
      <alignment horizontal="center"/>
      <protection locked="0"/>
    </xf>
    <xf numFmtId="168" fontId="22" fillId="0" borderId="10" xfId="0" applyNumberFormat="1" applyFont="1" applyBorder="1"/>
    <xf numFmtId="49" fontId="3" fillId="0" borderId="26" xfId="0" applyNumberFormat="1" applyFont="1" applyBorder="1" applyAlignment="1">
      <alignment horizontal="center" vertical="center" textRotation="90" wrapText="1"/>
    </xf>
    <xf numFmtId="0" fontId="3" fillId="0" borderId="26" xfId="0" applyFont="1" applyBorder="1" applyAlignment="1">
      <alignment horizontal="center" vertical="center" textRotation="90" wrapText="1"/>
    </xf>
    <xf numFmtId="168" fontId="22" fillId="3" borderId="10" xfId="0" applyNumberFormat="1" applyFont="1" applyFill="1" applyBorder="1"/>
    <xf numFmtId="168" fontId="8" fillId="3" borderId="10" xfId="0" applyNumberFormat="1" applyFont="1" applyFill="1" applyBorder="1"/>
    <xf numFmtId="168" fontId="8" fillId="3" borderId="15" xfId="0" applyNumberFormat="1" applyFont="1" applyFill="1" applyBorder="1"/>
    <xf numFmtId="0" fontId="3" fillId="3" borderId="10" xfId="0" applyFont="1" applyFill="1" applyBorder="1" applyProtection="1">
      <protection locked="0"/>
    </xf>
    <xf numFmtId="49" fontId="23" fillId="0" borderId="4" xfId="0" applyNumberFormat="1" applyFont="1" applyBorder="1" applyAlignment="1" applyProtection="1">
      <alignment vertical="center"/>
      <protection locked="0"/>
    </xf>
    <xf numFmtId="49" fontId="24" fillId="0" borderId="27" xfId="0" applyNumberFormat="1" applyFont="1" applyBorder="1" applyAlignment="1" applyProtection="1">
      <alignment vertical="center"/>
      <protection locked="0"/>
    </xf>
    <xf numFmtId="49" fontId="3" fillId="3" borderId="16" xfId="0" applyNumberFormat="1" applyFont="1" applyFill="1" applyBorder="1" applyAlignment="1" applyProtection="1">
      <alignment vertical="center"/>
      <protection locked="0"/>
    </xf>
    <xf numFmtId="168" fontId="25" fillId="0" borderId="12" xfId="0" applyNumberFormat="1" applyFont="1" applyBorder="1" applyAlignment="1">
      <alignment horizontal="center" vertical="center"/>
    </xf>
    <xf numFmtId="49" fontId="24" fillId="2" borderId="4" xfId="0" applyNumberFormat="1" applyFont="1" applyFill="1" applyBorder="1" applyAlignment="1" applyProtection="1">
      <alignment vertical="center"/>
      <protection locked="0"/>
    </xf>
    <xf numFmtId="49" fontId="24" fillId="0" borderId="4" xfId="0" applyNumberFormat="1" applyFont="1" applyBorder="1" applyAlignment="1" applyProtection="1">
      <alignment horizontal="left" vertical="center"/>
      <protection locked="0"/>
    </xf>
    <xf numFmtId="166" fontId="26" fillId="0" borderId="14" xfId="0" applyNumberFormat="1" applyFont="1" applyBorder="1" applyAlignment="1" applyProtection="1">
      <alignment horizontal="center"/>
      <protection locked="0"/>
    </xf>
    <xf numFmtId="0" fontId="17" fillId="0" borderId="0" xfId="0" applyFont="1"/>
    <xf numFmtId="168" fontId="24" fillId="0" borderId="15" xfId="0" applyNumberFormat="1" applyFont="1" applyBorder="1" applyAlignment="1">
      <alignment horizontal="center"/>
    </xf>
    <xf numFmtId="168" fontId="23" fillId="0" borderId="13" xfId="0" applyNumberFormat="1" applyFont="1" applyBorder="1" applyAlignment="1" applyProtection="1">
      <alignment horizontal="center"/>
      <protection locked="0"/>
    </xf>
    <xf numFmtId="168" fontId="23" fillId="0" borderId="10" xfId="0" applyNumberFormat="1" applyFont="1" applyBorder="1" applyAlignment="1" applyProtection="1">
      <alignment horizontal="center"/>
      <protection locked="0"/>
    </xf>
    <xf numFmtId="166" fontId="22" fillId="0" borderId="19" xfId="0" applyNumberFormat="1" applyFont="1" applyBorder="1" applyAlignment="1">
      <alignment horizontal="center" vertical="center"/>
    </xf>
    <xf numFmtId="166" fontId="23" fillId="0" borderId="5" xfId="0" applyNumberFormat="1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/>
      <protection locked="0"/>
    </xf>
    <xf numFmtId="0" fontId="0" fillId="0" borderId="4" xfId="0" applyBorder="1"/>
    <xf numFmtId="3" fontId="10" fillId="0" borderId="2" xfId="0" applyNumberFormat="1" applyFont="1" applyBorder="1" applyAlignment="1">
      <alignment horizontal="center" vertical="center"/>
    </xf>
    <xf numFmtId="165" fontId="23" fillId="0" borderId="28" xfId="0" applyNumberFormat="1" applyFont="1" applyBorder="1" applyAlignment="1">
      <alignment horizontal="center" vertical="center"/>
    </xf>
    <xf numFmtId="49" fontId="20" fillId="0" borderId="29" xfId="0" applyNumberFormat="1" applyFont="1" applyBorder="1" applyAlignment="1">
      <alignment horizontal="center" vertical="center"/>
    </xf>
    <xf numFmtId="49" fontId="27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166" fontId="27" fillId="0" borderId="5" xfId="0" applyNumberFormat="1" applyFont="1" applyBorder="1" applyAlignment="1" applyProtection="1">
      <alignment horizontal="center" vertical="center"/>
      <protection locked="0"/>
    </xf>
    <xf numFmtId="49" fontId="23" fillId="0" borderId="16" xfId="0" applyNumberFormat="1" applyFont="1" applyBorder="1" applyAlignment="1" applyProtection="1">
      <alignment vertical="center"/>
      <protection locked="0"/>
    </xf>
    <xf numFmtId="49" fontId="24" fillId="0" borderId="18" xfId="0" applyNumberFormat="1" applyFont="1" applyBorder="1" applyAlignment="1" applyProtection="1">
      <alignment vertical="center"/>
      <protection locked="0"/>
    </xf>
    <xf numFmtId="49" fontId="28" fillId="3" borderId="30" xfId="0" applyNumberFormat="1" applyFont="1" applyFill="1" applyBorder="1" applyAlignment="1" applyProtection="1">
      <alignment vertical="center"/>
      <protection locked="0"/>
    </xf>
    <xf numFmtId="49" fontId="24" fillId="2" borderId="27" xfId="0" applyNumberFormat="1" applyFont="1" applyFill="1" applyBorder="1" applyAlignment="1" applyProtection="1">
      <alignment vertical="center"/>
      <protection locked="0"/>
    </xf>
    <xf numFmtId="166" fontId="8" fillId="3" borderId="10" xfId="0" applyNumberFormat="1" applyFont="1" applyFill="1" applyBorder="1"/>
    <xf numFmtId="166" fontId="8" fillId="3" borderId="15" xfId="0" applyNumberFormat="1" applyFont="1" applyFill="1" applyBorder="1"/>
    <xf numFmtId="166" fontId="3" fillId="0" borderId="2" xfId="0" applyNumberFormat="1" applyFont="1" applyBorder="1" applyProtection="1">
      <protection locked="0"/>
    </xf>
    <xf numFmtId="166" fontId="3" fillId="3" borderId="10" xfId="0" applyNumberFormat="1" applyFont="1" applyFill="1" applyBorder="1" applyProtection="1">
      <protection locked="0"/>
    </xf>
    <xf numFmtId="166" fontId="3" fillId="0" borderId="6" xfId="0" applyNumberFormat="1" applyFont="1" applyBorder="1" applyProtection="1">
      <protection locked="0"/>
    </xf>
    <xf numFmtId="166" fontId="3" fillId="0" borderId="10" xfId="0" applyNumberFormat="1" applyFont="1" applyBorder="1" applyProtection="1">
      <protection locked="0"/>
    </xf>
    <xf numFmtId="166" fontId="3" fillId="0" borderId="10" xfId="0" applyNumberFormat="1" applyFont="1" applyBorder="1"/>
    <xf numFmtId="166" fontId="3" fillId="0" borderId="13" xfId="0" applyNumberFormat="1" applyFont="1" applyBorder="1"/>
    <xf numFmtId="166" fontId="22" fillId="3" borderId="10" xfId="0" applyNumberFormat="1" applyFont="1" applyFill="1" applyBorder="1"/>
    <xf numFmtId="2" fontId="5" fillId="0" borderId="16" xfId="0" applyNumberFormat="1" applyFont="1" applyBorder="1" applyAlignment="1" applyProtection="1">
      <alignment horizontal="left" vertical="center"/>
      <protection locked="0"/>
    </xf>
    <xf numFmtId="49" fontId="27" fillId="0" borderId="4" xfId="0" applyNumberFormat="1" applyFont="1" applyBorder="1" applyAlignment="1" applyProtection="1">
      <alignment horizontal="left" vertical="center"/>
      <protection locked="0"/>
    </xf>
    <xf numFmtId="166" fontId="6" fillId="0" borderId="31" xfId="0" applyNumberFormat="1" applyFont="1" applyBorder="1" applyAlignment="1" applyProtection="1">
      <alignment vertical="center"/>
      <protection locked="0"/>
    </xf>
    <xf numFmtId="166" fontId="6" fillId="0" borderId="21" xfId="0" applyNumberFormat="1" applyFont="1" applyBorder="1" applyAlignment="1" applyProtection="1">
      <alignment vertical="center"/>
      <protection locked="0"/>
    </xf>
    <xf numFmtId="168" fontId="7" fillId="3" borderId="15" xfId="0" applyNumberFormat="1" applyFont="1" applyFill="1" applyBorder="1" applyAlignment="1" applyProtection="1">
      <alignment horizontal="center"/>
      <protection locked="0"/>
    </xf>
    <xf numFmtId="168" fontId="24" fillId="3" borderId="15" xfId="0" applyNumberFormat="1" applyFont="1" applyFill="1" applyBorder="1" applyAlignment="1">
      <alignment horizontal="center"/>
    </xf>
    <xf numFmtId="166" fontId="12" fillId="3" borderId="15" xfId="0" applyNumberFormat="1" applyFont="1" applyFill="1" applyBorder="1" applyAlignment="1" applyProtection="1">
      <alignment horizontal="center" vertical="center"/>
      <protection locked="0"/>
    </xf>
    <xf numFmtId="166" fontId="3" fillId="3" borderId="15" xfId="0" applyNumberFormat="1" applyFont="1" applyFill="1" applyBorder="1" applyAlignment="1" applyProtection="1">
      <alignment horizontal="center"/>
      <protection locked="0"/>
    </xf>
    <xf numFmtId="4" fontId="3" fillId="3" borderId="10" xfId="0" applyNumberFormat="1" applyFont="1" applyFill="1" applyBorder="1"/>
    <xf numFmtId="167" fontId="3" fillId="3" borderId="15" xfId="0" applyNumberFormat="1" applyFont="1" applyFill="1" applyBorder="1" applyProtection="1">
      <protection locked="0"/>
    </xf>
    <xf numFmtId="166" fontId="12" fillId="3" borderId="10" xfId="0" applyNumberFormat="1" applyFont="1" applyFill="1" applyBorder="1"/>
    <xf numFmtId="166" fontId="3" fillId="3" borderId="2" xfId="0" applyNumberFormat="1" applyFont="1" applyFill="1" applyBorder="1"/>
    <xf numFmtId="166" fontId="3" fillId="3" borderId="2" xfId="0" applyNumberFormat="1" applyFont="1" applyFill="1" applyBorder="1" applyAlignment="1" applyProtection="1">
      <alignment horizontal="center"/>
      <protection locked="0"/>
    </xf>
    <xf numFmtId="4" fontId="3" fillId="3" borderId="2" xfId="0" applyNumberFormat="1" applyFont="1" applyFill="1" applyBorder="1"/>
    <xf numFmtId="167" fontId="3" fillId="3" borderId="2" xfId="0" applyNumberFormat="1" applyFont="1" applyFill="1" applyBorder="1" applyProtection="1">
      <protection locked="0"/>
    </xf>
    <xf numFmtId="166" fontId="12" fillId="3" borderId="2" xfId="0" applyNumberFormat="1" applyFont="1" applyFill="1" applyBorder="1"/>
    <xf numFmtId="166" fontId="12" fillId="3" borderId="15" xfId="0" applyNumberFormat="1" applyFont="1" applyFill="1" applyBorder="1"/>
    <xf numFmtId="0" fontId="3" fillId="3" borderId="2" xfId="0" applyFont="1" applyFill="1" applyBorder="1" applyProtection="1">
      <protection locked="0"/>
    </xf>
    <xf numFmtId="166" fontId="22" fillId="4" borderId="2" xfId="0" applyNumberFormat="1" applyFont="1" applyFill="1" applyBorder="1"/>
    <xf numFmtId="166" fontId="12" fillId="4" borderId="15" xfId="0" applyNumberFormat="1" applyFont="1" applyFill="1" applyBorder="1" applyAlignment="1" applyProtection="1">
      <alignment horizontal="center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4" fontId="3" fillId="4" borderId="10" xfId="0" applyNumberFormat="1" applyFont="1" applyFill="1" applyBorder="1"/>
    <xf numFmtId="167" fontId="3" fillId="4" borderId="12" xfId="0" applyNumberFormat="1" applyFont="1" applyFill="1" applyBorder="1" applyProtection="1">
      <protection locked="0"/>
    </xf>
    <xf numFmtId="166" fontId="8" fillId="4" borderId="15" xfId="0" applyNumberFormat="1" applyFont="1" applyFill="1" applyBorder="1"/>
    <xf numFmtId="0" fontId="29" fillId="4" borderId="2" xfId="0" applyFont="1" applyFill="1" applyBorder="1" applyProtection="1">
      <protection locked="0"/>
    </xf>
    <xf numFmtId="167" fontId="29" fillId="4" borderId="2" xfId="0" applyNumberFormat="1" applyFont="1" applyFill="1" applyBorder="1" applyProtection="1">
      <protection locked="0"/>
    </xf>
    <xf numFmtId="166" fontId="30" fillId="4" borderId="2" xfId="0" applyNumberFormat="1" applyFont="1" applyFill="1" applyBorder="1" applyProtection="1">
      <protection locked="0"/>
    </xf>
    <xf numFmtId="168" fontId="9" fillId="0" borderId="2" xfId="0" applyNumberFormat="1" applyFont="1" applyBorder="1" applyAlignment="1" applyProtection="1">
      <alignment horizontal="center"/>
      <protection locked="0"/>
    </xf>
    <xf numFmtId="166" fontId="24" fillId="3" borderId="10" xfId="0" applyNumberFormat="1" applyFont="1" applyFill="1" applyBorder="1" applyAlignment="1">
      <alignment horizontal="center" vertical="center"/>
    </xf>
    <xf numFmtId="166" fontId="24" fillId="0" borderId="10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5" fillId="0" borderId="0" xfId="0" applyFont="1"/>
    <xf numFmtId="49" fontId="8" fillId="0" borderId="8" xfId="0" applyNumberFormat="1" applyFont="1" applyBorder="1" applyAlignment="1">
      <alignment horizontal="left" vertical="center"/>
    </xf>
    <xf numFmtId="164" fontId="16" fillId="0" borderId="0" xfId="1" applyFont="1" applyAlignment="1">
      <alignment horizontal="left"/>
    </xf>
    <xf numFmtId="49" fontId="0" fillId="0" borderId="0" xfId="0" applyNumberFormat="1" applyAlignment="1">
      <alignment horizontal="right"/>
    </xf>
    <xf numFmtId="49" fontId="12" fillId="0" borderId="8" xfId="0" applyNumberFormat="1" applyFont="1" applyBorder="1" applyAlignment="1">
      <alignment horizontal="left" vertical="center"/>
    </xf>
    <xf numFmtId="49" fontId="12" fillId="0" borderId="7" xfId="0" applyNumberFormat="1" applyFont="1" applyBorder="1" applyAlignment="1">
      <alignment horizontal="left" vertical="center"/>
    </xf>
    <xf numFmtId="49" fontId="12" fillId="0" borderId="8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 applyProtection="1">
      <alignment horizontal="left" vertical="center"/>
      <protection locked="0"/>
    </xf>
    <xf numFmtId="49" fontId="2" fillId="0" borderId="8" xfId="0" applyNumberFormat="1" applyFont="1" applyBorder="1" applyAlignment="1" applyProtection="1">
      <alignment horizontal="left" vertical="center"/>
      <protection locked="0"/>
    </xf>
    <xf numFmtId="49" fontId="12" fillId="0" borderId="8" xfId="0" applyNumberFormat="1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left" vertical="center" wrapText="1"/>
    </xf>
    <xf numFmtId="49" fontId="12" fillId="0" borderId="32" xfId="0" applyNumberFormat="1" applyFont="1" applyBorder="1" applyAlignment="1">
      <alignment horizontal="left" vertical="center" wrapText="1"/>
    </xf>
    <xf numFmtId="49" fontId="12" fillId="0" borderId="8" xfId="0" applyNumberFormat="1" applyFont="1" applyBorder="1" applyAlignment="1" applyProtection="1">
      <alignment horizontal="left" vertical="center" wrapText="1"/>
      <protection locked="0"/>
    </xf>
    <xf numFmtId="0" fontId="13" fillId="0" borderId="8" xfId="2" applyFont="1" applyBorder="1" applyAlignment="1" applyProtection="1">
      <alignment horizontal="left" vertical="center"/>
      <protection locked="0"/>
    </xf>
    <xf numFmtId="49" fontId="10" fillId="0" borderId="14" xfId="0" applyNumberFormat="1" applyFont="1" applyBorder="1" applyAlignment="1" applyProtection="1">
      <alignment horizontal="center" vertical="center"/>
      <protection locked="0"/>
    </xf>
    <xf numFmtId="49" fontId="10" fillId="0" borderId="33" xfId="0" applyNumberFormat="1" applyFont="1" applyBorder="1" applyAlignment="1" applyProtection="1">
      <alignment horizontal="center" vertical="center"/>
      <protection locked="0"/>
    </xf>
    <xf numFmtId="49" fontId="10" fillId="0" borderId="31" xfId="0" applyNumberFormat="1" applyFont="1" applyBorder="1" applyAlignment="1" applyProtection="1">
      <alignment horizontal="center" vertical="center"/>
      <protection locked="0"/>
    </xf>
    <xf numFmtId="49" fontId="10" fillId="0" borderId="22" xfId="0" applyNumberFormat="1" applyFont="1" applyBorder="1" applyAlignment="1" applyProtection="1">
      <alignment horizontal="center" vertical="center"/>
      <protection locked="0"/>
    </xf>
    <xf numFmtId="49" fontId="10" fillId="0" borderId="34" xfId="0" applyNumberFormat="1" applyFont="1" applyBorder="1" applyAlignment="1" applyProtection="1">
      <alignment horizontal="center" vertical="center"/>
      <protection locked="0"/>
    </xf>
    <xf numFmtId="49" fontId="10" fillId="0" borderId="21" xfId="0" applyNumberFormat="1" applyFont="1" applyBorder="1" applyAlignment="1" applyProtection="1">
      <alignment horizontal="center" vertical="center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49" fontId="3" fillId="0" borderId="33" xfId="0" applyNumberFormat="1" applyFont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 applyProtection="1">
      <alignment horizontal="center" vertical="center"/>
      <protection locked="0"/>
    </xf>
    <xf numFmtId="49" fontId="3" fillId="0" borderId="22" xfId="0" applyNumberFormat="1" applyFont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 applyProtection="1">
      <alignment horizontal="center" vertical="center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166" fontId="8" fillId="3" borderId="15" xfId="0" applyNumberFormat="1" applyFont="1" applyFill="1" applyBorder="1" applyAlignment="1">
      <alignment horizontal="center" vertical="center"/>
    </xf>
    <xf numFmtId="166" fontId="8" fillId="3" borderId="6" xfId="0" applyNumberFormat="1" applyFont="1" applyFill="1" applyBorder="1" applyAlignment="1">
      <alignment horizontal="center" vertical="center"/>
    </xf>
    <xf numFmtId="49" fontId="12" fillId="0" borderId="14" xfId="0" applyNumberFormat="1" applyFont="1" applyBorder="1" applyAlignment="1" applyProtection="1">
      <alignment horizontal="left" vertical="center"/>
      <protection locked="0"/>
    </xf>
    <xf numFmtId="49" fontId="12" fillId="0" borderId="33" xfId="0" applyNumberFormat="1" applyFont="1" applyBorder="1" applyAlignment="1" applyProtection="1">
      <alignment horizontal="left" vertical="center"/>
      <protection locked="0"/>
    </xf>
    <xf numFmtId="49" fontId="12" fillId="0" borderId="31" xfId="0" applyNumberFormat="1" applyFont="1" applyBorder="1" applyAlignment="1" applyProtection="1">
      <alignment horizontal="left" vertical="center"/>
      <protection locked="0"/>
    </xf>
    <xf numFmtId="49" fontId="12" fillId="0" borderId="17" xfId="0" applyNumberFormat="1" applyFont="1" applyBorder="1" applyAlignment="1" applyProtection="1">
      <alignment horizontal="left" vertical="center"/>
      <protection locked="0"/>
    </xf>
    <xf numFmtId="49" fontId="12" fillId="0" borderId="35" xfId="0" applyNumberFormat="1" applyFont="1" applyBorder="1" applyAlignment="1" applyProtection="1">
      <alignment horizontal="left" vertical="center"/>
      <protection locked="0"/>
    </xf>
    <xf numFmtId="49" fontId="12" fillId="0" borderId="0" xfId="0" applyNumberFormat="1" applyFont="1" applyAlignment="1" applyProtection="1">
      <alignment horizontal="left" vertical="center"/>
      <protection locked="0"/>
    </xf>
    <xf numFmtId="49" fontId="12" fillId="0" borderId="11" xfId="0" applyNumberFormat="1" applyFont="1" applyBorder="1" applyAlignment="1" applyProtection="1">
      <alignment horizontal="left" vertical="center"/>
      <protection locked="0"/>
    </xf>
    <xf numFmtId="166" fontId="18" fillId="0" borderId="14" xfId="0" applyNumberFormat="1" applyFont="1" applyBorder="1" applyAlignment="1">
      <alignment horizontal="center" vertical="center" wrapText="1"/>
    </xf>
    <xf numFmtId="166" fontId="18" fillId="0" borderId="31" xfId="0" applyNumberFormat="1" applyFont="1" applyBorder="1" applyAlignment="1">
      <alignment horizontal="center" vertical="center" wrapText="1"/>
    </xf>
    <xf numFmtId="166" fontId="18" fillId="0" borderId="22" xfId="0" applyNumberFormat="1" applyFont="1" applyBorder="1" applyAlignment="1">
      <alignment horizontal="center" vertical="center" wrapText="1"/>
    </xf>
    <xf numFmtId="166" fontId="18" fillId="0" borderId="21" xfId="0" applyNumberFormat="1" applyFont="1" applyBorder="1" applyAlignment="1">
      <alignment horizontal="center" vertical="center" wrapText="1"/>
    </xf>
    <xf numFmtId="166" fontId="6" fillId="0" borderId="14" xfId="0" applyNumberFormat="1" applyFont="1" applyBorder="1" applyAlignment="1" applyProtection="1">
      <alignment horizontal="center" vertical="center"/>
      <protection locked="0"/>
    </xf>
    <xf numFmtId="166" fontId="6" fillId="0" borderId="22" xfId="0" applyNumberFormat="1" applyFont="1" applyBorder="1" applyAlignment="1" applyProtection="1">
      <alignment horizontal="center" vertical="center"/>
      <protection locked="0"/>
    </xf>
    <xf numFmtId="166" fontId="8" fillId="3" borderId="15" xfId="0" applyNumberFormat="1" applyFont="1" applyFill="1" applyBorder="1" applyAlignment="1" applyProtection="1">
      <alignment horizontal="center" vertical="center"/>
      <protection locked="0"/>
    </xf>
    <xf numFmtId="166" fontId="8" fillId="3" borderId="6" xfId="0" applyNumberFormat="1" applyFont="1" applyFill="1" applyBorder="1" applyAlignment="1" applyProtection="1">
      <alignment horizontal="center" vertical="center"/>
      <protection locked="0"/>
    </xf>
    <xf numFmtId="166" fontId="6" fillId="0" borderId="33" xfId="0" applyNumberFormat="1" applyFont="1" applyBorder="1" applyAlignment="1" applyProtection="1">
      <alignment horizontal="center" vertical="center"/>
      <protection locked="0"/>
    </xf>
    <xf numFmtId="166" fontId="6" fillId="0" borderId="31" xfId="0" applyNumberFormat="1" applyFont="1" applyBorder="1" applyAlignment="1" applyProtection="1">
      <alignment horizontal="center" vertical="center"/>
      <protection locked="0"/>
    </xf>
    <xf numFmtId="166" fontId="6" fillId="0" borderId="34" xfId="0" applyNumberFormat="1" applyFont="1" applyBorder="1" applyAlignment="1" applyProtection="1">
      <alignment horizontal="center" vertical="center"/>
      <protection locked="0"/>
    </xf>
    <xf numFmtId="166" fontId="6" fillId="0" borderId="21" xfId="0" applyNumberFormat="1" applyFont="1" applyBorder="1" applyAlignment="1" applyProtection="1">
      <alignment horizontal="center" vertical="center"/>
      <protection locked="0"/>
    </xf>
    <xf numFmtId="49" fontId="3" fillId="0" borderId="14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/>
    </xf>
    <xf numFmtId="49" fontId="20" fillId="0" borderId="31" xfId="0" applyNumberFormat="1" applyFont="1" applyBorder="1" applyAlignment="1">
      <alignment horizontal="center" vertical="center"/>
    </xf>
    <xf numFmtId="49" fontId="20" fillId="0" borderId="34" xfId="0" applyNumberFormat="1" applyFont="1" applyBorder="1" applyAlignment="1">
      <alignment horizontal="center" vertical="center"/>
    </xf>
    <xf numFmtId="49" fontId="20" fillId="0" borderId="21" xfId="0" applyNumberFormat="1" applyFont="1" applyBorder="1" applyAlignment="1">
      <alignment horizontal="center" vertical="center"/>
    </xf>
    <xf numFmtId="166" fontId="22" fillId="0" borderId="19" xfId="0" applyNumberFormat="1" applyFont="1" applyBorder="1" applyAlignment="1" applyProtection="1">
      <alignment horizontal="center" vertical="center"/>
    </xf>
    <xf numFmtId="166" fontId="23" fillId="0" borderId="5" xfId="0" applyNumberFormat="1" applyFont="1" applyBorder="1" applyAlignment="1" applyProtection="1">
      <alignment horizontal="center" vertical="center"/>
    </xf>
    <xf numFmtId="168" fontId="22" fillId="3" borderId="10" xfId="0" applyNumberFormat="1" applyFont="1" applyFill="1" applyBorder="1" applyProtection="1">
      <protection locked="0"/>
    </xf>
    <xf numFmtId="166" fontId="8" fillId="3" borderId="15" xfId="0" applyNumberFormat="1" applyFont="1" applyFill="1" applyBorder="1" applyAlignment="1" applyProtection="1">
      <alignment horizontal="center" vertical="center"/>
    </xf>
    <xf numFmtId="166" fontId="8" fillId="3" borderId="6" xfId="0" applyNumberFormat="1" applyFont="1" applyFill="1" applyBorder="1" applyAlignment="1" applyProtection="1">
      <alignment horizontal="center" vertical="center"/>
    </xf>
    <xf numFmtId="166" fontId="3" fillId="0" borderId="15" xfId="0" applyNumberFormat="1" applyFont="1" applyBorder="1" applyAlignment="1" applyProtection="1">
      <alignment horizontal="center"/>
    </xf>
  </cellXfs>
  <cellStyles count="3">
    <cellStyle name="Mena" xfId="1" builtinId="4"/>
    <cellStyle name="Normálna" xfId="0" builtinId="0"/>
    <cellStyle name="Normálna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9"/>
  <sheetViews>
    <sheetView topLeftCell="A10" zoomScaleNormal="100" workbookViewId="0">
      <selection activeCell="L38" sqref="L38"/>
    </sheetView>
  </sheetViews>
  <sheetFormatPr defaultRowHeight="12.75" x14ac:dyDescent="0.2"/>
  <cols>
    <col min="1" max="1" width="5.140625" customWidth="1"/>
    <col min="2" max="2" width="24.28515625" customWidth="1"/>
    <col min="3" max="3" width="10.7109375" customWidth="1"/>
    <col min="4" max="4" width="8.140625" customWidth="1"/>
    <col min="5" max="5" width="9" customWidth="1"/>
    <col min="6" max="6" width="7.140625" customWidth="1"/>
    <col min="7" max="7" width="9" customWidth="1"/>
    <col min="8" max="8" width="7.5703125" customWidth="1"/>
    <col min="10" max="10" width="7" customWidth="1"/>
    <col min="13" max="13" width="10" bestFit="1" customWidth="1"/>
    <col min="14" max="14" width="7.42578125" customWidth="1"/>
    <col min="15" max="15" width="11.5703125" customWidth="1"/>
  </cols>
  <sheetData>
    <row r="1" spans="1:16" x14ac:dyDescent="0.2">
      <c r="A1" s="15"/>
      <c r="B1" s="15"/>
      <c r="C1" s="15"/>
      <c r="D1" s="15"/>
      <c r="E1" s="15"/>
      <c r="F1" s="191"/>
      <c r="G1" s="191"/>
      <c r="H1" s="191"/>
      <c r="K1" s="191" t="s">
        <v>60</v>
      </c>
      <c r="L1" s="191"/>
      <c r="M1" s="191"/>
      <c r="N1" s="191"/>
      <c r="O1" s="191"/>
    </row>
    <row r="2" spans="1:16" ht="15.75" x14ac:dyDescent="0.25">
      <c r="A2" s="190" t="s">
        <v>58</v>
      </c>
      <c r="B2" s="190"/>
      <c r="C2" s="190"/>
      <c r="D2" s="190"/>
      <c r="E2" s="190"/>
      <c r="F2" s="190"/>
      <c r="G2" s="190"/>
      <c r="H2" s="190"/>
    </row>
    <row r="3" spans="1:16" x14ac:dyDescent="0.2">
      <c r="A3" s="16"/>
      <c r="B3" s="16"/>
      <c r="C3" s="16"/>
      <c r="D3" s="16"/>
      <c r="E3" s="16"/>
      <c r="F3" s="16"/>
      <c r="G3" s="16"/>
      <c r="H3" s="16"/>
    </row>
    <row r="4" spans="1:16" ht="22.35" customHeight="1" x14ac:dyDescent="0.2">
      <c r="A4" s="192" t="s">
        <v>0</v>
      </c>
      <c r="B4" s="193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</row>
    <row r="5" spans="1:16" ht="22.35" customHeight="1" x14ac:dyDescent="0.2">
      <c r="A5" s="197" t="s">
        <v>26</v>
      </c>
      <c r="B5" s="198"/>
      <c r="C5" s="195"/>
      <c r="D5" s="195"/>
      <c r="E5" s="195"/>
      <c r="F5" s="195"/>
      <c r="G5" s="195"/>
      <c r="H5" s="195"/>
      <c r="I5" s="195"/>
      <c r="J5" s="195"/>
      <c r="K5" s="195"/>
      <c r="L5" s="192" t="s">
        <v>11</v>
      </c>
      <c r="M5" s="192"/>
      <c r="N5" s="194"/>
      <c r="O5" s="194"/>
    </row>
    <row r="6" spans="1:16" ht="22.35" customHeight="1" x14ac:dyDescent="0.2">
      <c r="A6" s="197" t="s">
        <v>27</v>
      </c>
      <c r="B6" s="198"/>
      <c r="C6" s="18"/>
      <c r="D6" s="197" t="s">
        <v>28</v>
      </c>
      <c r="E6" s="197"/>
      <c r="F6" s="201"/>
      <c r="G6" s="201"/>
      <c r="H6" s="201"/>
      <c r="I6" s="201"/>
      <c r="J6" s="201"/>
      <c r="K6" s="201"/>
      <c r="L6" s="192" t="s">
        <v>31</v>
      </c>
      <c r="M6" s="192"/>
      <c r="N6" s="194"/>
      <c r="O6" s="194"/>
    </row>
    <row r="7" spans="1:16" ht="22.35" customHeight="1" x14ac:dyDescent="0.2">
      <c r="A7" s="198" t="s">
        <v>30</v>
      </c>
      <c r="B7" s="199"/>
      <c r="C7" s="189" t="s">
        <v>32</v>
      </c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</row>
    <row r="8" spans="1:16" ht="22.35" customHeight="1" x14ac:dyDescent="0.2">
      <c r="A8" s="17"/>
      <c r="B8" s="19"/>
      <c r="C8" s="189" t="s">
        <v>33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</row>
    <row r="9" spans="1:16" ht="22.35" customHeight="1" x14ac:dyDescent="0.2">
      <c r="A9" s="192" t="s">
        <v>29</v>
      </c>
      <c r="B9" s="193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</row>
    <row r="10" spans="1:16" ht="13.5" customHeight="1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6" ht="60" customHeight="1" thickBot="1" x14ac:dyDescent="0.25">
      <c r="A11" s="21" t="s">
        <v>1</v>
      </c>
      <c r="B11" s="22" t="s">
        <v>2</v>
      </c>
      <c r="C11" s="117" t="s">
        <v>13</v>
      </c>
      <c r="D11" s="117" t="s">
        <v>14</v>
      </c>
      <c r="E11" s="117" t="s">
        <v>12</v>
      </c>
      <c r="F11" s="117" t="s">
        <v>15</v>
      </c>
      <c r="G11" s="117" t="s">
        <v>16</v>
      </c>
      <c r="H11" s="117" t="s">
        <v>17</v>
      </c>
      <c r="I11" s="117" t="s">
        <v>18</v>
      </c>
      <c r="J11" s="117" t="s">
        <v>19</v>
      </c>
      <c r="K11" s="117" t="s">
        <v>20</v>
      </c>
      <c r="L11" s="117" t="s">
        <v>21</v>
      </c>
      <c r="M11" s="117" t="s">
        <v>59</v>
      </c>
      <c r="N11" s="118" t="s">
        <v>34</v>
      </c>
      <c r="O11" s="118" t="s">
        <v>35</v>
      </c>
    </row>
    <row r="12" spans="1:16" x14ac:dyDescent="0.2">
      <c r="A12" s="23" t="s">
        <v>3</v>
      </c>
      <c r="B12" s="63" t="s">
        <v>37</v>
      </c>
      <c r="C12" s="108">
        <f>C13</f>
        <v>5</v>
      </c>
      <c r="D12" s="42">
        <v>0.96</v>
      </c>
      <c r="E12" s="105">
        <f>C12/D12+E13</f>
        <v>7.2083333333333339</v>
      </c>
      <c r="F12" s="42">
        <v>0.99</v>
      </c>
      <c r="G12" s="106">
        <f>E12/F12+G13</f>
        <v>8.281144781144782</v>
      </c>
      <c r="H12" s="42">
        <v>0.93</v>
      </c>
      <c r="I12" s="107">
        <f>G12/H12+I13</f>
        <v>9.9044567539191206</v>
      </c>
      <c r="J12" s="44">
        <v>0.88</v>
      </c>
      <c r="K12" s="45">
        <f>I12/J12*1.107623</f>
        <v>12.466368299029725</v>
      </c>
      <c r="L12" s="84">
        <v>35.3232</v>
      </c>
      <c r="M12" s="47">
        <f>I12/J12*3600/L12</f>
        <v>1147.0713914686007</v>
      </c>
      <c r="N12" s="85">
        <v>3.0834319999999998E-2</v>
      </c>
      <c r="O12" s="120">
        <f>K12*N12*1000</f>
        <v>384.39198937013816</v>
      </c>
      <c r="P12" s="1"/>
    </row>
    <row r="13" spans="1:16" ht="13.5" thickBot="1" x14ac:dyDescent="0.25">
      <c r="A13" s="27"/>
      <c r="B13" s="62" t="s">
        <v>6</v>
      </c>
      <c r="C13" s="109">
        <v>5</v>
      </c>
      <c r="D13" s="30"/>
      <c r="E13" s="31">
        <v>2</v>
      </c>
      <c r="F13" s="32"/>
      <c r="G13" s="33">
        <v>1</v>
      </c>
      <c r="H13" s="32"/>
      <c r="I13" s="34">
        <v>1</v>
      </c>
      <c r="J13" s="35"/>
      <c r="K13" s="36"/>
      <c r="L13" s="37"/>
      <c r="M13" s="38"/>
      <c r="N13" s="39"/>
      <c r="O13" s="38"/>
      <c r="P13" s="1"/>
    </row>
    <row r="14" spans="1:16" x14ac:dyDescent="0.2">
      <c r="A14" s="40" t="s">
        <v>4</v>
      </c>
      <c r="B14" s="55" t="s">
        <v>38</v>
      </c>
      <c r="C14" s="24">
        <f>C15</f>
        <v>5</v>
      </c>
      <c r="D14" s="25">
        <v>0.96</v>
      </c>
      <c r="E14" s="105">
        <f>C14/D14+E15</f>
        <v>7.2083333333333339</v>
      </c>
      <c r="F14" s="42">
        <v>0.99</v>
      </c>
      <c r="G14" s="106">
        <f>E14/F14+G15</f>
        <v>8.281144781144782</v>
      </c>
      <c r="H14" s="42">
        <v>0.93</v>
      </c>
      <c r="I14" s="107">
        <f>G14/H14+I15</f>
        <v>9.9044567539191206</v>
      </c>
      <c r="J14" s="44">
        <v>0.88</v>
      </c>
      <c r="K14" s="45">
        <f>I14/J14</f>
        <v>11.255064493089909</v>
      </c>
      <c r="L14" s="46">
        <v>10</v>
      </c>
      <c r="M14" s="47">
        <f>K14*3600/L14</f>
        <v>4051.8232175123676</v>
      </c>
      <c r="N14" s="48">
        <v>45</v>
      </c>
      <c r="O14" s="121">
        <f>M14*N14/1000</f>
        <v>182.33204478805655</v>
      </c>
      <c r="P14" s="2"/>
    </row>
    <row r="15" spans="1:16" ht="13.5" thickBot="1" x14ac:dyDescent="0.25">
      <c r="A15" s="27"/>
      <c r="B15" s="62" t="s">
        <v>7</v>
      </c>
      <c r="C15" s="29">
        <v>5</v>
      </c>
      <c r="D15" s="49"/>
      <c r="E15" s="50">
        <v>2</v>
      </c>
      <c r="F15" s="51"/>
      <c r="G15" s="33">
        <v>1</v>
      </c>
      <c r="H15" s="49"/>
      <c r="I15" s="34">
        <v>1</v>
      </c>
      <c r="J15" s="52"/>
      <c r="K15" s="36"/>
      <c r="L15" s="53"/>
      <c r="M15" s="54"/>
      <c r="N15" s="39"/>
      <c r="O15" s="38"/>
    </row>
    <row r="16" spans="1:16" x14ac:dyDescent="0.2">
      <c r="A16" s="40" t="s">
        <v>5</v>
      </c>
      <c r="B16" s="55" t="s">
        <v>56</v>
      </c>
      <c r="C16" s="24">
        <f>C17</f>
        <v>5</v>
      </c>
      <c r="D16" s="25">
        <v>0.96</v>
      </c>
      <c r="E16" s="105">
        <f>C16/D16+E17</f>
        <v>7.2083333333333339</v>
      </c>
      <c r="F16" s="42">
        <v>0.99</v>
      </c>
      <c r="G16" s="106">
        <f>E16/F16+G17</f>
        <v>8.281144781144782</v>
      </c>
      <c r="H16" s="42">
        <v>0.93</v>
      </c>
      <c r="I16" s="107">
        <f>G16/H16+I17</f>
        <v>9.9044567539191206</v>
      </c>
      <c r="J16" s="44">
        <v>4</v>
      </c>
      <c r="K16" s="45"/>
      <c r="L16" s="46"/>
      <c r="M16" s="47">
        <f>I16/J16*1000</f>
        <v>2476.1141884797803</v>
      </c>
      <c r="N16" s="48">
        <v>0.15794</v>
      </c>
      <c r="O16" s="121">
        <f>M16*N16</f>
        <v>391.07747492849649</v>
      </c>
    </row>
    <row r="17" spans="1:15" ht="13.5" thickBot="1" x14ac:dyDescent="0.25">
      <c r="A17" s="56"/>
      <c r="B17" s="62" t="s">
        <v>6</v>
      </c>
      <c r="C17" s="29">
        <v>5</v>
      </c>
      <c r="D17" s="49"/>
      <c r="E17" s="50">
        <v>2</v>
      </c>
      <c r="F17" s="51"/>
      <c r="G17" s="33">
        <v>1</v>
      </c>
      <c r="H17" s="49"/>
      <c r="I17" s="34">
        <v>1</v>
      </c>
      <c r="J17" s="52"/>
      <c r="K17" s="36"/>
      <c r="L17" s="53"/>
      <c r="M17" s="54"/>
      <c r="N17" s="39"/>
      <c r="O17" s="38"/>
    </row>
    <row r="18" spans="1:15" x14ac:dyDescent="0.2">
      <c r="A18" s="40" t="s">
        <v>8</v>
      </c>
      <c r="B18" s="55" t="s">
        <v>57</v>
      </c>
      <c r="C18" s="24">
        <f>C19</f>
        <v>5</v>
      </c>
      <c r="D18" s="25">
        <v>0.96</v>
      </c>
      <c r="E18" s="105">
        <f>C18/D18+E19</f>
        <v>7.2083333333333339</v>
      </c>
      <c r="F18" s="42">
        <v>0.99</v>
      </c>
      <c r="G18" s="106">
        <f>E18/F18+G19</f>
        <v>8.281144781144782</v>
      </c>
      <c r="H18" s="42">
        <v>0.93</v>
      </c>
      <c r="I18" s="107">
        <f>G18/H18+I19</f>
        <v>9.9044567539191206</v>
      </c>
      <c r="J18" s="44">
        <v>1</v>
      </c>
      <c r="K18" s="45"/>
      <c r="L18" s="46"/>
      <c r="M18" s="47">
        <f>I18/J18*1000</f>
        <v>9904.4567539191212</v>
      </c>
      <c r="N18" s="48">
        <v>9.2100000000000001E-2</v>
      </c>
      <c r="O18" s="121">
        <f>M18*N18</f>
        <v>912.20046703595108</v>
      </c>
    </row>
    <row r="19" spans="1:15" ht="13.5" thickBot="1" x14ac:dyDescent="0.25">
      <c r="A19" s="56"/>
      <c r="B19" s="62" t="s">
        <v>6</v>
      </c>
      <c r="C19" s="29">
        <v>5</v>
      </c>
      <c r="D19" s="49"/>
      <c r="E19" s="50">
        <v>2</v>
      </c>
      <c r="F19" s="51"/>
      <c r="G19" s="33">
        <v>1</v>
      </c>
      <c r="H19" s="49"/>
      <c r="I19" s="34">
        <v>1</v>
      </c>
      <c r="J19" s="52"/>
      <c r="K19" s="36"/>
      <c r="L19" s="53"/>
      <c r="M19" s="54"/>
      <c r="N19" s="39"/>
      <c r="O19" s="38"/>
    </row>
    <row r="20" spans="1:15" x14ac:dyDescent="0.2">
      <c r="A20" s="23" t="s">
        <v>9</v>
      </c>
      <c r="B20" s="63"/>
      <c r="C20" s="64"/>
      <c r="D20" s="65"/>
      <c r="E20" s="65"/>
      <c r="F20" s="23"/>
      <c r="G20" s="66"/>
      <c r="H20" s="67"/>
      <c r="I20" s="68"/>
      <c r="J20" s="69"/>
      <c r="K20" s="68"/>
      <c r="L20" s="68"/>
      <c r="M20" s="68"/>
      <c r="N20" s="68"/>
      <c r="O20" s="122"/>
    </row>
    <row r="21" spans="1:15" ht="13.5" thickBot="1" x14ac:dyDescent="0.25">
      <c r="A21" s="70"/>
      <c r="B21" s="62" t="s">
        <v>6</v>
      </c>
      <c r="C21" s="71"/>
      <c r="D21" s="72"/>
      <c r="E21" s="72"/>
      <c r="F21" s="73"/>
      <c r="G21" s="74"/>
      <c r="H21" s="75"/>
      <c r="I21" s="76"/>
      <c r="J21" s="77"/>
      <c r="K21" s="76"/>
      <c r="L21" s="76"/>
      <c r="M21" s="76"/>
      <c r="N21" s="76"/>
      <c r="O21" s="76"/>
    </row>
    <row r="22" spans="1:15" x14ac:dyDescent="0.2">
      <c r="A22" s="23" t="s">
        <v>10</v>
      </c>
      <c r="B22" s="63"/>
      <c r="C22" s="64"/>
      <c r="D22" s="65"/>
      <c r="E22" s="65"/>
      <c r="F22" s="23"/>
      <c r="G22" s="66"/>
      <c r="H22" s="67"/>
      <c r="I22" s="68"/>
      <c r="J22" s="69"/>
      <c r="K22" s="68"/>
      <c r="L22" s="68"/>
      <c r="M22" s="68"/>
      <c r="N22" s="68"/>
      <c r="O22" s="68"/>
    </row>
    <row r="23" spans="1:15" ht="13.5" thickBot="1" x14ac:dyDescent="0.25">
      <c r="A23" s="56"/>
      <c r="B23" s="62" t="s">
        <v>6</v>
      </c>
      <c r="C23" s="57"/>
      <c r="D23" s="58"/>
      <c r="E23" s="58"/>
      <c r="F23" s="27"/>
      <c r="G23" s="59"/>
      <c r="H23" s="60"/>
      <c r="I23" s="53"/>
      <c r="J23" s="61"/>
      <c r="K23" s="53"/>
      <c r="L23" s="53"/>
      <c r="M23" s="53"/>
      <c r="N23" s="53"/>
      <c r="O23" s="53"/>
    </row>
    <row r="24" spans="1:15" x14ac:dyDescent="0.2">
      <c r="A24" s="216" t="s">
        <v>36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8"/>
    </row>
    <row r="25" spans="1:15" ht="13.5" thickBot="1" x14ac:dyDescent="0.25">
      <c r="A25" s="219"/>
      <c r="B25" s="220"/>
      <c r="C25" s="221"/>
      <c r="D25" s="221"/>
      <c r="E25" s="221"/>
      <c r="F25" s="221"/>
      <c r="G25" s="221"/>
      <c r="H25" s="221"/>
      <c r="I25" s="221"/>
      <c r="J25" s="220"/>
      <c r="K25" s="220"/>
      <c r="L25" s="220"/>
      <c r="M25" s="220"/>
      <c r="N25" s="220"/>
      <c r="O25" s="222"/>
    </row>
    <row r="26" spans="1:15" x14ac:dyDescent="0.2">
      <c r="A26" s="23" t="s">
        <v>3</v>
      </c>
      <c r="B26" s="78"/>
      <c r="C26" s="108">
        <f>C27</f>
        <v>5</v>
      </c>
      <c r="D26" s="42">
        <v>0.96</v>
      </c>
      <c r="E26" s="105">
        <f>C26/D26+E27</f>
        <v>7.2083333333333339</v>
      </c>
      <c r="F26" s="42">
        <v>0.99</v>
      </c>
      <c r="G26" s="106">
        <f>E26/F26+G27</f>
        <v>8.281144781144782</v>
      </c>
      <c r="H26" s="42">
        <v>0.93</v>
      </c>
      <c r="I26" s="162">
        <f>G26/H26+I27</f>
        <v>9.9044567539191206</v>
      </c>
      <c r="J26" s="82"/>
      <c r="K26" s="110">
        <f>K30</f>
        <v>4.2875729032258061</v>
      </c>
      <c r="L26" s="84">
        <v>35.3232</v>
      </c>
      <c r="M26" s="47">
        <f>K26*3600/L26/1.107623</f>
        <v>394.51363044593182</v>
      </c>
      <c r="N26" s="85">
        <v>0.03</v>
      </c>
      <c r="O26" s="86">
        <f>K26*N26*1000</f>
        <v>128.62718709677418</v>
      </c>
    </row>
    <row r="27" spans="1:15" ht="13.5" thickBot="1" x14ac:dyDescent="0.25">
      <c r="A27" s="27"/>
      <c r="B27" s="128" t="s">
        <v>6</v>
      </c>
      <c r="C27" s="109">
        <v>5</v>
      </c>
      <c r="D27" s="30"/>
      <c r="E27" s="31">
        <v>2</v>
      </c>
      <c r="F27" s="32"/>
      <c r="G27" s="33">
        <v>1</v>
      </c>
      <c r="H27" s="32"/>
      <c r="I27" s="34">
        <v>1</v>
      </c>
      <c r="J27" s="35"/>
      <c r="K27" s="36"/>
      <c r="L27" s="37"/>
      <c r="M27" s="38"/>
      <c r="N27" s="39"/>
      <c r="O27" s="87"/>
    </row>
    <row r="28" spans="1:15" x14ac:dyDescent="0.2">
      <c r="A28" s="40"/>
      <c r="B28" s="88"/>
      <c r="C28" s="41"/>
      <c r="D28" s="25"/>
      <c r="E28" s="42"/>
      <c r="F28" s="42"/>
      <c r="G28" s="43"/>
      <c r="H28" s="42"/>
      <c r="I28" s="89"/>
      <c r="J28" s="44"/>
      <c r="K28" s="90"/>
      <c r="L28" s="46"/>
      <c r="M28" s="47"/>
      <c r="N28" s="48"/>
      <c r="O28" s="91"/>
    </row>
    <row r="29" spans="1:15" ht="13.5" thickBot="1" x14ac:dyDescent="0.25">
      <c r="A29" s="27"/>
      <c r="B29" s="28"/>
      <c r="C29" s="29"/>
      <c r="D29" s="49"/>
      <c r="E29" s="50"/>
      <c r="F29" s="51"/>
      <c r="G29" s="33"/>
      <c r="H29" s="49"/>
      <c r="I29" s="54"/>
      <c r="J29" s="52"/>
      <c r="K29" s="53"/>
      <c r="L29" s="53"/>
      <c r="M29" s="53"/>
      <c r="N29" s="39"/>
      <c r="O29" s="92"/>
    </row>
    <row r="30" spans="1:15" x14ac:dyDescent="0.2">
      <c r="A30" s="40" t="s">
        <v>4</v>
      </c>
      <c r="B30" s="55"/>
      <c r="C30" s="111">
        <v>1.2</v>
      </c>
      <c r="D30" s="202"/>
      <c r="E30" s="203"/>
      <c r="F30" s="203"/>
      <c r="G30" s="203"/>
      <c r="H30" s="203"/>
      <c r="I30" s="203"/>
      <c r="J30" s="204"/>
      <c r="K30" s="113">
        <f>C30/C32*1.107623</f>
        <v>4.2875729032258061</v>
      </c>
      <c r="L30" s="84"/>
      <c r="M30" s="93"/>
      <c r="N30" s="85"/>
      <c r="O30" s="47"/>
    </row>
    <row r="31" spans="1:15" ht="13.5" thickBot="1" x14ac:dyDescent="0.25">
      <c r="A31" s="27"/>
      <c r="B31" s="123" t="s">
        <v>22</v>
      </c>
      <c r="C31" s="94" t="s">
        <v>39</v>
      </c>
      <c r="D31" s="205"/>
      <c r="E31" s="206"/>
      <c r="F31" s="206"/>
      <c r="G31" s="206"/>
      <c r="H31" s="206"/>
      <c r="I31" s="206"/>
      <c r="J31" s="207"/>
      <c r="K31" s="95" t="s">
        <v>39</v>
      </c>
      <c r="L31" s="37"/>
      <c r="M31" s="96"/>
      <c r="N31" s="39"/>
      <c r="O31" s="38"/>
    </row>
    <row r="32" spans="1:15" x14ac:dyDescent="0.2">
      <c r="A32" s="40" t="s">
        <v>5</v>
      </c>
      <c r="B32" s="55"/>
      <c r="C32" s="111">
        <v>0.31</v>
      </c>
      <c r="D32" s="208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10"/>
    </row>
    <row r="33" spans="1:16" ht="13.5" thickBot="1" x14ac:dyDescent="0.25">
      <c r="A33" s="27"/>
      <c r="B33" s="123" t="s">
        <v>23</v>
      </c>
      <c r="C33" s="97" t="s">
        <v>40</v>
      </c>
      <c r="D33" s="211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3"/>
    </row>
    <row r="34" spans="1:16" x14ac:dyDescent="0.2">
      <c r="A34" s="23" t="s">
        <v>8</v>
      </c>
      <c r="B34" s="63"/>
      <c r="C34" s="112">
        <v>0.45</v>
      </c>
      <c r="D34" s="208"/>
      <c r="E34" s="209"/>
      <c r="F34" s="209"/>
      <c r="G34" s="209"/>
      <c r="H34" s="209"/>
      <c r="I34" s="209"/>
      <c r="J34" s="210"/>
      <c r="K34" s="185">
        <f>K30*C34/1.107623</f>
        <v>1.7419354838709675</v>
      </c>
      <c r="L34" s="68"/>
      <c r="M34" s="98"/>
      <c r="N34" s="99"/>
      <c r="O34" s="47"/>
    </row>
    <row r="35" spans="1:16" ht="13.5" thickBot="1" x14ac:dyDescent="0.25">
      <c r="A35" s="100"/>
      <c r="B35" s="124" t="s">
        <v>24</v>
      </c>
      <c r="C35" s="101" t="s">
        <v>40</v>
      </c>
      <c r="D35" s="211"/>
      <c r="E35" s="212"/>
      <c r="F35" s="212"/>
      <c r="G35" s="212"/>
      <c r="H35" s="212"/>
      <c r="I35" s="212"/>
      <c r="J35" s="213"/>
      <c r="K35" s="102"/>
      <c r="L35" s="102"/>
      <c r="M35" s="103"/>
      <c r="N35" s="26"/>
      <c r="O35" s="104"/>
    </row>
    <row r="36" spans="1:16" x14ac:dyDescent="0.2">
      <c r="A36" s="23" t="s">
        <v>9</v>
      </c>
      <c r="B36" s="63"/>
      <c r="C36" s="249">
        <f>K34</f>
        <v>1.7419354838709675</v>
      </c>
      <c r="D36" s="214">
        <f>C36/(C37+C36)</f>
        <v>0.5921052631578948</v>
      </c>
      <c r="E36" s="227"/>
      <c r="F36" s="223" t="s">
        <v>52</v>
      </c>
      <c r="G36" s="224"/>
      <c r="H36" s="134">
        <f>I26</f>
        <v>9.9044567539191206</v>
      </c>
      <c r="I36" s="214">
        <f>H36/(H37+H36)</f>
        <v>0.89193528088832619</v>
      </c>
      <c r="J36" s="159"/>
      <c r="K36" s="83"/>
      <c r="L36" s="46"/>
      <c r="M36" s="47"/>
      <c r="N36" s="85"/>
      <c r="O36" s="251">
        <f>O26*D36</f>
        <v>76.160834465195251</v>
      </c>
    </row>
    <row r="37" spans="1:16" ht="13.5" thickBot="1" x14ac:dyDescent="0.25">
      <c r="A37" s="27"/>
      <c r="B37" s="125" t="s">
        <v>25</v>
      </c>
      <c r="C37" s="250">
        <f>C30</f>
        <v>1.2</v>
      </c>
      <c r="D37" s="215"/>
      <c r="E37" s="228"/>
      <c r="F37" s="225"/>
      <c r="G37" s="226"/>
      <c r="H37" s="135">
        <f>C30</f>
        <v>1.2</v>
      </c>
      <c r="I37" s="215"/>
      <c r="J37" s="160"/>
      <c r="K37" s="53"/>
      <c r="L37" s="53"/>
      <c r="M37" s="53"/>
      <c r="N37" s="39"/>
      <c r="O37" s="87"/>
    </row>
    <row r="38" spans="1:16" x14ac:dyDescent="0.2">
      <c r="A38" s="23" t="s">
        <v>10</v>
      </c>
      <c r="B38" s="63"/>
      <c r="C38" s="79"/>
      <c r="D38" s="80"/>
      <c r="E38" s="80"/>
      <c r="F38" s="80"/>
      <c r="G38" s="81"/>
      <c r="H38" s="80"/>
      <c r="I38" s="115">
        <f>I26-K34</f>
        <v>8.1625212700481526</v>
      </c>
      <c r="J38" s="44">
        <v>0.88</v>
      </c>
      <c r="K38" s="83">
        <f>I38/J38*1.107623</f>
        <v>10.273859428061984</v>
      </c>
      <c r="L38" s="84">
        <v>35.3232</v>
      </c>
      <c r="M38" s="47">
        <f>I38/J38*3600/L38</f>
        <v>945.33146680874927</v>
      </c>
      <c r="N38" s="85">
        <v>0.03</v>
      </c>
      <c r="O38" s="116">
        <f>K38*N38*1000</f>
        <v>308.21578284185949</v>
      </c>
      <c r="P38" s="130" t="s">
        <v>53</v>
      </c>
    </row>
    <row r="39" spans="1:16" ht="13.5" thickBot="1" x14ac:dyDescent="0.25">
      <c r="A39" s="3"/>
      <c r="B39" s="127" t="s">
        <v>44</v>
      </c>
      <c r="C39" s="11"/>
      <c r="D39" s="6"/>
      <c r="E39" s="12"/>
      <c r="F39" s="3"/>
      <c r="G39" s="7"/>
      <c r="H39" s="8"/>
      <c r="I39" s="184"/>
      <c r="J39" s="61"/>
      <c r="K39" s="53"/>
      <c r="L39" s="53"/>
      <c r="M39" s="53"/>
      <c r="N39" s="39"/>
      <c r="O39" s="87"/>
    </row>
  </sheetData>
  <sheetProtection algorithmName="SHA-512" hashValue="mF9IlCxYSPF/Iu9gxuHEOW8Gl+ADlf0tDmkK9E0x+X8EbnwKRJ7YxSjN5cWpJzGVQeNPS8rmIgdKXIyvj+DcRw==" saltValue="P1c4oT8Q91b0afQRwGPAHw==" spinCount="100000" sheet="1" objects="1" scenarios="1"/>
  <mergeCells count="27">
    <mergeCell ref="D34:J35"/>
    <mergeCell ref="D36:D37"/>
    <mergeCell ref="A24:O25"/>
    <mergeCell ref="F36:G37"/>
    <mergeCell ref="E36:E37"/>
    <mergeCell ref="I36:I37"/>
    <mergeCell ref="N5:O5"/>
    <mergeCell ref="D7:O7"/>
    <mergeCell ref="F6:K6"/>
    <mergeCell ref="D30:J31"/>
    <mergeCell ref="D32:O33"/>
    <mergeCell ref="A2:H2"/>
    <mergeCell ref="F1:H1"/>
    <mergeCell ref="K1:O1"/>
    <mergeCell ref="A9:B9"/>
    <mergeCell ref="C4:O4"/>
    <mergeCell ref="C5:K5"/>
    <mergeCell ref="C9:O9"/>
    <mergeCell ref="A4:B4"/>
    <mergeCell ref="A5:B5"/>
    <mergeCell ref="A6:B6"/>
    <mergeCell ref="D6:E6"/>
    <mergeCell ref="A7:B7"/>
    <mergeCell ref="L6:M6"/>
    <mergeCell ref="L5:M5"/>
    <mergeCell ref="D8:O8"/>
    <mergeCell ref="N6:O6"/>
  </mergeCells>
  <phoneticPr fontId="0" type="noConversion"/>
  <printOptions horizontalCentered="1" verticalCentered="1"/>
  <pageMargins left="0.59055118110236227" right="0.59055118110236227" top="0.59055118110236227" bottom="0.59055118110236227" header="0" footer="0"/>
  <pageSetup paperSize="9" scale="84" orientation="landscape" r:id="rId1"/>
  <headerFooter alignWithMargins="0"/>
  <ignoredErrors>
    <ignoredError sqref="C14:I14 I38 C36:C37 D36 H36:H3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9"/>
  <sheetViews>
    <sheetView topLeftCell="A7" zoomScaleNormal="100" workbookViewId="0">
      <selection activeCell="D36" sqref="D36:D37"/>
    </sheetView>
  </sheetViews>
  <sheetFormatPr defaultRowHeight="12.75" x14ac:dyDescent="0.2"/>
  <cols>
    <col min="1" max="1" width="5.140625" customWidth="1"/>
    <col min="2" max="2" width="24.28515625" customWidth="1"/>
    <col min="3" max="3" width="10.7109375" customWidth="1"/>
    <col min="4" max="4" width="8.140625" customWidth="1"/>
    <col min="5" max="5" width="9" customWidth="1"/>
    <col min="6" max="6" width="7.140625" customWidth="1"/>
    <col min="7" max="7" width="9" customWidth="1"/>
    <col min="8" max="8" width="7.5703125" customWidth="1"/>
    <col min="10" max="10" width="7" customWidth="1"/>
    <col min="13" max="13" width="10" bestFit="1" customWidth="1"/>
    <col min="14" max="14" width="7.42578125" customWidth="1"/>
    <col min="15" max="15" width="11.5703125" customWidth="1"/>
  </cols>
  <sheetData>
    <row r="1" spans="1:16" x14ac:dyDescent="0.2">
      <c r="A1" s="15"/>
      <c r="B1" s="15"/>
      <c r="C1" s="15"/>
      <c r="D1" s="15"/>
      <c r="E1" s="15"/>
      <c r="F1" s="191"/>
      <c r="G1" s="191"/>
      <c r="H1" s="191"/>
      <c r="K1" s="191" t="s">
        <v>60</v>
      </c>
      <c r="L1" s="191"/>
      <c r="M1" s="191"/>
      <c r="N1" s="191"/>
      <c r="O1" s="191"/>
    </row>
    <row r="2" spans="1:16" ht="15.75" x14ac:dyDescent="0.25">
      <c r="A2" s="190" t="s">
        <v>58</v>
      </c>
      <c r="B2" s="190"/>
      <c r="C2" s="190"/>
      <c r="D2" s="190"/>
      <c r="E2" s="190"/>
      <c r="F2" s="190"/>
      <c r="G2" s="190"/>
      <c r="H2" s="190"/>
    </row>
    <row r="3" spans="1:16" x14ac:dyDescent="0.2">
      <c r="A3" s="16"/>
      <c r="B3" s="16"/>
      <c r="C3" s="16"/>
      <c r="D3" s="16"/>
      <c r="E3" s="16"/>
      <c r="F3" s="16"/>
      <c r="G3" s="16"/>
      <c r="H3" s="16"/>
    </row>
    <row r="4" spans="1:16" ht="22.35" customHeight="1" x14ac:dyDescent="0.2">
      <c r="A4" s="192" t="s">
        <v>0</v>
      </c>
      <c r="B4" s="193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</row>
    <row r="5" spans="1:16" ht="22.35" customHeight="1" x14ac:dyDescent="0.2">
      <c r="A5" s="197" t="s">
        <v>26</v>
      </c>
      <c r="B5" s="198"/>
      <c r="C5" s="195"/>
      <c r="D5" s="195"/>
      <c r="E5" s="195"/>
      <c r="F5" s="195"/>
      <c r="G5" s="195"/>
      <c r="H5" s="195"/>
      <c r="I5" s="195"/>
      <c r="J5" s="195"/>
      <c r="K5" s="195"/>
      <c r="L5" s="192" t="s">
        <v>11</v>
      </c>
      <c r="M5" s="192"/>
      <c r="N5" s="194"/>
      <c r="O5" s="194"/>
    </row>
    <row r="6" spans="1:16" ht="22.35" customHeight="1" x14ac:dyDescent="0.2">
      <c r="A6" s="197" t="s">
        <v>27</v>
      </c>
      <c r="B6" s="198"/>
      <c r="C6" s="18"/>
      <c r="D6" s="197" t="s">
        <v>28</v>
      </c>
      <c r="E6" s="197"/>
      <c r="F6" s="201"/>
      <c r="G6" s="201"/>
      <c r="H6" s="201"/>
      <c r="I6" s="201"/>
      <c r="J6" s="201"/>
      <c r="K6" s="201"/>
      <c r="L6" s="192" t="s">
        <v>31</v>
      </c>
      <c r="M6" s="192"/>
      <c r="N6" s="194"/>
      <c r="O6" s="194"/>
    </row>
    <row r="7" spans="1:16" ht="22.35" customHeight="1" x14ac:dyDescent="0.2">
      <c r="A7" s="198" t="s">
        <v>30</v>
      </c>
      <c r="B7" s="199"/>
      <c r="C7" s="189" t="s">
        <v>32</v>
      </c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</row>
    <row r="8" spans="1:16" ht="22.35" customHeight="1" x14ac:dyDescent="0.2">
      <c r="A8" s="17"/>
      <c r="B8" s="19"/>
      <c r="C8" s="189" t="s">
        <v>33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</row>
    <row r="9" spans="1:16" ht="22.35" customHeight="1" x14ac:dyDescent="0.2">
      <c r="A9" s="192" t="s">
        <v>29</v>
      </c>
      <c r="B9" s="193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</row>
    <row r="10" spans="1:16" ht="13.5" customHeight="1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6" ht="60" customHeight="1" thickBot="1" x14ac:dyDescent="0.25">
      <c r="A11" s="21" t="s">
        <v>1</v>
      </c>
      <c r="B11" s="22" t="s">
        <v>2</v>
      </c>
      <c r="C11" s="117" t="s">
        <v>13</v>
      </c>
      <c r="D11" s="117" t="s">
        <v>14</v>
      </c>
      <c r="E11" s="117" t="s">
        <v>12</v>
      </c>
      <c r="F11" s="117" t="s">
        <v>15</v>
      </c>
      <c r="G11" s="117" t="s">
        <v>16</v>
      </c>
      <c r="H11" s="117" t="s">
        <v>17</v>
      </c>
      <c r="I11" s="117" t="s">
        <v>18</v>
      </c>
      <c r="J11" s="117" t="s">
        <v>19</v>
      </c>
      <c r="K11" s="117" t="s">
        <v>20</v>
      </c>
      <c r="L11" s="117" t="s">
        <v>21</v>
      </c>
      <c r="M11" s="117" t="s">
        <v>59</v>
      </c>
      <c r="N11" s="118" t="s">
        <v>34</v>
      </c>
      <c r="O11" s="118" t="s">
        <v>35</v>
      </c>
    </row>
    <row r="12" spans="1:16" x14ac:dyDescent="0.2">
      <c r="A12" s="23" t="s">
        <v>3</v>
      </c>
      <c r="B12" s="63" t="s">
        <v>37</v>
      </c>
      <c r="C12" s="108">
        <f>C13</f>
        <v>5</v>
      </c>
      <c r="D12" s="42">
        <v>0.96</v>
      </c>
      <c r="E12" s="105">
        <f>C12/D12+E13</f>
        <v>7.2083333333333339</v>
      </c>
      <c r="F12" s="42">
        <v>0.99</v>
      </c>
      <c r="G12" s="106">
        <f>E12/F12+G13</f>
        <v>8.281144781144782</v>
      </c>
      <c r="H12" s="42">
        <v>0.93</v>
      </c>
      <c r="I12" s="107">
        <f>G12/H12+I13</f>
        <v>9.9044567539191206</v>
      </c>
      <c r="J12" s="44">
        <v>0.88</v>
      </c>
      <c r="K12" s="45">
        <f>I12/J12*1.107623</f>
        <v>12.466368299029725</v>
      </c>
      <c r="L12" s="84">
        <v>35.3232</v>
      </c>
      <c r="M12" s="47">
        <f>I12/J12*3600/L12</f>
        <v>1147.0713914686007</v>
      </c>
      <c r="N12" s="85">
        <v>3.0834319999999998E-2</v>
      </c>
      <c r="O12" s="148">
        <f>K12*N12*1000</f>
        <v>384.39198937013816</v>
      </c>
      <c r="P12" s="1"/>
    </row>
    <row r="13" spans="1:16" ht="13.5" thickBot="1" x14ac:dyDescent="0.25">
      <c r="A13" s="27"/>
      <c r="B13" s="62" t="s">
        <v>6</v>
      </c>
      <c r="C13" s="109">
        <v>5</v>
      </c>
      <c r="D13" s="30"/>
      <c r="E13" s="31">
        <v>2</v>
      </c>
      <c r="F13" s="32"/>
      <c r="G13" s="33">
        <v>1</v>
      </c>
      <c r="H13" s="32"/>
      <c r="I13" s="34">
        <v>1</v>
      </c>
      <c r="J13" s="35"/>
      <c r="K13" s="36"/>
      <c r="L13" s="37"/>
      <c r="M13" s="38"/>
      <c r="N13" s="39"/>
      <c r="O13" s="36"/>
      <c r="P13" s="1"/>
    </row>
    <row r="14" spans="1:16" x14ac:dyDescent="0.2">
      <c r="A14" s="40" t="s">
        <v>4</v>
      </c>
      <c r="B14" s="55" t="s">
        <v>38</v>
      </c>
      <c r="C14" s="24">
        <f>C15</f>
        <v>5</v>
      </c>
      <c r="D14" s="25">
        <v>0.96</v>
      </c>
      <c r="E14" s="105">
        <f>C14/D14+E15</f>
        <v>7.2083333333333339</v>
      </c>
      <c r="F14" s="42">
        <v>0.99</v>
      </c>
      <c r="G14" s="106">
        <f>E14/F14+G15</f>
        <v>8.281144781144782</v>
      </c>
      <c r="H14" s="42">
        <v>0.93</v>
      </c>
      <c r="I14" s="107">
        <f>G14/H14+I15</f>
        <v>9.9044567539191206</v>
      </c>
      <c r="J14" s="44">
        <v>0.88</v>
      </c>
      <c r="K14" s="45">
        <f>I14/J14</f>
        <v>11.255064493089909</v>
      </c>
      <c r="L14" s="46">
        <v>10</v>
      </c>
      <c r="M14" s="47">
        <f>K14*3600/L14</f>
        <v>4051.8232175123676</v>
      </c>
      <c r="N14" s="48">
        <v>45</v>
      </c>
      <c r="O14" s="149">
        <f>M14*N14/1000</f>
        <v>182.33204478805655</v>
      </c>
      <c r="P14" s="2"/>
    </row>
    <row r="15" spans="1:16" ht="13.5" thickBot="1" x14ac:dyDescent="0.25">
      <c r="A15" s="27"/>
      <c r="B15" s="62" t="s">
        <v>7</v>
      </c>
      <c r="C15" s="29">
        <v>5</v>
      </c>
      <c r="D15" s="49"/>
      <c r="E15" s="50">
        <v>2</v>
      </c>
      <c r="F15" s="51"/>
      <c r="G15" s="33">
        <v>1</v>
      </c>
      <c r="H15" s="49"/>
      <c r="I15" s="34">
        <v>1</v>
      </c>
      <c r="J15" s="52"/>
      <c r="K15" s="36"/>
      <c r="L15" s="53"/>
      <c r="M15" s="54"/>
      <c r="N15" s="39"/>
      <c r="O15" s="36"/>
    </row>
    <row r="16" spans="1:16" x14ac:dyDescent="0.2">
      <c r="A16" s="40" t="s">
        <v>5</v>
      </c>
      <c r="B16" s="55" t="s">
        <v>56</v>
      </c>
      <c r="C16" s="24">
        <f>C17</f>
        <v>5</v>
      </c>
      <c r="D16" s="25">
        <v>0.96</v>
      </c>
      <c r="E16" s="105">
        <f>C16/D16+E17</f>
        <v>7.2083333333333339</v>
      </c>
      <c r="F16" s="42">
        <v>0.99</v>
      </c>
      <c r="G16" s="106">
        <f>E16/F16+G17</f>
        <v>8.281144781144782</v>
      </c>
      <c r="H16" s="42">
        <v>0.93</v>
      </c>
      <c r="I16" s="107">
        <f>G16/H16+I17</f>
        <v>9.9044567539191206</v>
      </c>
      <c r="J16" s="44">
        <v>4</v>
      </c>
      <c r="K16" s="45"/>
      <c r="L16" s="46"/>
      <c r="M16" s="47">
        <f>I16/J16*1000</f>
        <v>2476.1141884797803</v>
      </c>
      <c r="N16" s="48">
        <v>0.15794</v>
      </c>
      <c r="O16" s="121">
        <f>M16*N16</f>
        <v>391.07747492849649</v>
      </c>
    </row>
    <row r="17" spans="1:16" ht="13.5" thickBot="1" x14ac:dyDescent="0.25">
      <c r="A17" s="56"/>
      <c r="B17" s="62" t="s">
        <v>6</v>
      </c>
      <c r="C17" s="29">
        <v>5</v>
      </c>
      <c r="D17" s="49"/>
      <c r="E17" s="50">
        <v>2</v>
      </c>
      <c r="F17" s="51"/>
      <c r="G17" s="33">
        <v>1</v>
      </c>
      <c r="H17" s="49"/>
      <c r="I17" s="34">
        <v>1</v>
      </c>
      <c r="J17" s="52"/>
      <c r="K17" s="36"/>
      <c r="L17" s="53"/>
      <c r="M17" s="54"/>
      <c r="N17" s="39"/>
      <c r="O17" s="38"/>
    </row>
    <row r="18" spans="1:16" x14ac:dyDescent="0.2">
      <c r="A18" s="40" t="s">
        <v>8</v>
      </c>
      <c r="B18" s="55" t="s">
        <v>57</v>
      </c>
      <c r="C18" s="24">
        <f>C19</f>
        <v>5</v>
      </c>
      <c r="D18" s="25">
        <v>0.96</v>
      </c>
      <c r="E18" s="105">
        <f>C18/D18+E19</f>
        <v>7.2083333333333339</v>
      </c>
      <c r="F18" s="42">
        <v>0.99</v>
      </c>
      <c r="G18" s="106">
        <f>E18/F18+G19</f>
        <v>8.281144781144782</v>
      </c>
      <c r="H18" s="42">
        <v>0.93</v>
      </c>
      <c r="I18" s="107">
        <f>G18/H18+I19</f>
        <v>9.9044567539191206</v>
      </c>
      <c r="J18" s="44">
        <v>1</v>
      </c>
      <c r="K18" s="45"/>
      <c r="L18" s="46"/>
      <c r="M18" s="47">
        <f>I18/J18*1000</f>
        <v>9904.4567539191212</v>
      </c>
      <c r="N18" s="48">
        <v>9.2100000000000001E-2</v>
      </c>
      <c r="O18" s="121">
        <f>M18*N18</f>
        <v>912.20046703595108</v>
      </c>
    </row>
    <row r="19" spans="1:16" ht="13.5" thickBot="1" x14ac:dyDescent="0.25">
      <c r="A19" s="56"/>
      <c r="B19" s="62" t="s">
        <v>6</v>
      </c>
      <c r="C19" s="29">
        <v>5</v>
      </c>
      <c r="D19" s="49"/>
      <c r="E19" s="50">
        <v>2</v>
      </c>
      <c r="F19" s="51"/>
      <c r="G19" s="33">
        <v>1</v>
      </c>
      <c r="H19" s="49"/>
      <c r="I19" s="34">
        <v>1</v>
      </c>
      <c r="J19" s="52"/>
      <c r="K19" s="36"/>
      <c r="L19" s="53"/>
      <c r="M19" s="54"/>
      <c r="N19" s="39"/>
      <c r="O19" s="38"/>
    </row>
    <row r="20" spans="1:16" x14ac:dyDescent="0.2">
      <c r="A20" s="23" t="s">
        <v>9</v>
      </c>
      <c r="B20" s="63"/>
      <c r="C20" s="64"/>
      <c r="D20" s="65"/>
      <c r="E20" s="65"/>
      <c r="F20" s="23"/>
      <c r="G20" s="66"/>
      <c r="H20" s="67"/>
      <c r="I20" s="68"/>
      <c r="J20" s="69"/>
      <c r="K20" s="68"/>
      <c r="L20" s="68"/>
      <c r="M20" s="68"/>
      <c r="N20" s="68"/>
      <c r="O20" s="151"/>
    </row>
    <row r="21" spans="1:16" ht="13.5" thickBot="1" x14ac:dyDescent="0.25">
      <c r="A21" s="70"/>
      <c r="B21" s="62" t="s">
        <v>6</v>
      </c>
      <c r="C21" s="71"/>
      <c r="D21" s="72"/>
      <c r="E21" s="72"/>
      <c r="F21" s="73"/>
      <c r="G21" s="74"/>
      <c r="H21" s="75"/>
      <c r="I21" s="76"/>
      <c r="J21" s="77"/>
      <c r="K21" s="76"/>
      <c r="L21" s="76"/>
      <c r="M21" s="76"/>
      <c r="N21" s="76"/>
      <c r="O21" s="152"/>
    </row>
    <row r="22" spans="1:16" x14ac:dyDescent="0.2">
      <c r="A22" s="23" t="s">
        <v>10</v>
      </c>
      <c r="B22" s="63"/>
      <c r="C22" s="64"/>
      <c r="D22" s="65"/>
      <c r="E22" s="65"/>
      <c r="F22" s="23"/>
      <c r="G22" s="66"/>
      <c r="H22" s="67"/>
      <c r="I22" s="68"/>
      <c r="J22" s="69"/>
      <c r="K22" s="68"/>
      <c r="L22" s="68"/>
      <c r="M22" s="68"/>
      <c r="N22" s="68"/>
      <c r="O22" s="153"/>
    </row>
    <row r="23" spans="1:16" ht="13.5" thickBot="1" x14ac:dyDescent="0.25">
      <c r="A23" s="56"/>
      <c r="B23" s="62" t="s">
        <v>6</v>
      </c>
      <c r="C23" s="57"/>
      <c r="D23" s="58"/>
      <c r="E23" s="58"/>
      <c r="F23" s="27"/>
      <c r="G23" s="59"/>
      <c r="H23" s="60"/>
      <c r="I23" s="53"/>
      <c r="J23" s="61"/>
      <c r="K23" s="53"/>
      <c r="L23" s="53"/>
      <c r="M23" s="53"/>
      <c r="N23" s="53"/>
      <c r="O23" s="150"/>
    </row>
    <row r="24" spans="1:16" x14ac:dyDescent="0.2">
      <c r="A24" s="216" t="s">
        <v>36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8"/>
    </row>
    <row r="25" spans="1:16" ht="13.5" thickBot="1" x14ac:dyDescent="0.25">
      <c r="A25" s="219"/>
      <c r="B25" s="220"/>
      <c r="C25" s="221"/>
      <c r="D25" s="221"/>
      <c r="E25" s="221"/>
      <c r="F25" s="221"/>
      <c r="G25" s="221"/>
      <c r="H25" s="221"/>
      <c r="I25" s="221"/>
      <c r="J25" s="220"/>
      <c r="K25" s="220"/>
      <c r="L25" s="220"/>
      <c r="M25" s="220"/>
      <c r="N25" s="220"/>
      <c r="O25" s="222"/>
    </row>
    <row r="26" spans="1:16" x14ac:dyDescent="0.2">
      <c r="A26" s="23" t="s">
        <v>3</v>
      </c>
      <c r="B26" s="78"/>
      <c r="C26" s="108">
        <f>C27</f>
        <v>5</v>
      </c>
      <c r="D26" s="42">
        <v>0.96</v>
      </c>
      <c r="E26" s="105">
        <f>C26/D26+E27</f>
        <v>7.2083333333333339</v>
      </c>
      <c r="F26" s="42">
        <v>0.99</v>
      </c>
      <c r="G26" s="106">
        <f>E26/F26+G27</f>
        <v>8.281144781144782</v>
      </c>
      <c r="H26" s="42">
        <v>0.93</v>
      </c>
      <c r="I26" s="131">
        <f>G26/H26+I27</f>
        <v>9.9044567539191206</v>
      </c>
      <c r="J26" s="129">
        <v>0.88</v>
      </c>
      <c r="K26" s="163">
        <f>0.2*I28/J26*1.107623</f>
        <v>2.992260316666667</v>
      </c>
      <c r="L26" s="164">
        <v>35.3232</v>
      </c>
      <c r="M26" s="165">
        <f>K26*3600/L26/1.107623</f>
        <v>275.32767544997466</v>
      </c>
      <c r="N26" s="166">
        <v>0.03</v>
      </c>
      <c r="O26" s="167">
        <f>K26*N26*1000</f>
        <v>89.767809499999998</v>
      </c>
      <c r="P26" s="130" t="s">
        <v>46</v>
      </c>
    </row>
    <row r="27" spans="1:16" ht="13.5" thickBot="1" x14ac:dyDescent="0.25">
      <c r="A27" s="27"/>
      <c r="B27" s="28" t="s">
        <v>6</v>
      </c>
      <c r="C27" s="109">
        <v>5</v>
      </c>
      <c r="D27" s="30"/>
      <c r="E27" s="31">
        <v>2</v>
      </c>
      <c r="F27" s="32"/>
      <c r="G27" s="33">
        <v>1</v>
      </c>
      <c r="H27" s="32"/>
      <c r="I27" s="34">
        <v>1</v>
      </c>
      <c r="J27" s="35"/>
      <c r="K27" s="168"/>
      <c r="L27" s="169"/>
      <c r="M27" s="170"/>
      <c r="N27" s="171"/>
      <c r="O27" s="172"/>
    </row>
    <row r="28" spans="1:16" x14ac:dyDescent="0.2">
      <c r="A28" s="40"/>
      <c r="B28" s="157" t="s">
        <v>48</v>
      </c>
      <c r="C28" s="41" t="s">
        <v>39</v>
      </c>
      <c r="D28" s="25"/>
      <c r="E28" s="42"/>
      <c r="F28" s="42"/>
      <c r="G28" s="43"/>
      <c r="H28" s="42"/>
      <c r="I28" s="133">
        <f>K34+I29</f>
        <v>11.886666666666667</v>
      </c>
      <c r="J28" s="44"/>
      <c r="K28" s="176">
        <f>0.8*I28/J26</f>
        <v>10.806060606060607</v>
      </c>
      <c r="L28" s="177">
        <v>10</v>
      </c>
      <c r="M28" s="178">
        <f>K28*3600/L28</f>
        <v>3890.1818181818185</v>
      </c>
      <c r="N28" s="179">
        <v>45</v>
      </c>
      <c r="O28" s="180">
        <f>M28*N28/1000</f>
        <v>175.05818181818182</v>
      </c>
      <c r="P28" s="130" t="s">
        <v>47</v>
      </c>
    </row>
    <row r="29" spans="1:16" ht="13.5" thickBot="1" x14ac:dyDescent="0.25">
      <c r="A29" s="27"/>
      <c r="B29" s="158" t="s">
        <v>50</v>
      </c>
      <c r="C29" s="143" t="s">
        <v>39</v>
      </c>
      <c r="D29" s="49"/>
      <c r="E29" s="50"/>
      <c r="F29" s="51"/>
      <c r="G29" s="33"/>
      <c r="H29" s="49"/>
      <c r="I29" s="132">
        <f>K30</f>
        <v>2.9666666666666668</v>
      </c>
      <c r="J29" s="52"/>
      <c r="K29" s="181"/>
      <c r="L29" s="181"/>
      <c r="M29" s="181"/>
      <c r="N29" s="182"/>
      <c r="O29" s="183"/>
    </row>
    <row r="30" spans="1:16" x14ac:dyDescent="0.2">
      <c r="A30" s="40" t="s">
        <v>4</v>
      </c>
      <c r="B30" s="144" t="s">
        <v>22</v>
      </c>
      <c r="C30" s="111">
        <v>1.2</v>
      </c>
      <c r="D30" s="243"/>
      <c r="E30" s="239"/>
      <c r="F30" s="239"/>
      <c r="G30" s="239"/>
      <c r="H30" s="239" t="s">
        <v>42</v>
      </c>
      <c r="I30" s="239"/>
      <c r="J30" s="240"/>
      <c r="K30" s="126">
        <f>K32/3600</f>
        <v>2.9666666666666668</v>
      </c>
      <c r="L30" s="84"/>
      <c r="M30" s="93"/>
      <c r="N30" s="85"/>
      <c r="O30" s="154"/>
    </row>
    <row r="31" spans="1:16" ht="13.5" thickBot="1" x14ac:dyDescent="0.25">
      <c r="A31" s="27"/>
      <c r="B31" s="123"/>
      <c r="C31" s="142" t="s">
        <v>39</v>
      </c>
      <c r="D31" s="244"/>
      <c r="E31" s="241"/>
      <c r="F31" s="241"/>
      <c r="G31" s="241"/>
      <c r="H31" s="241"/>
      <c r="I31" s="241"/>
      <c r="J31" s="242"/>
      <c r="K31" s="138" t="s">
        <v>39</v>
      </c>
      <c r="L31" s="37"/>
      <c r="M31" s="96"/>
      <c r="N31" s="39"/>
      <c r="O31" s="36"/>
    </row>
    <row r="32" spans="1:16" x14ac:dyDescent="0.2">
      <c r="A32" s="40" t="s">
        <v>5</v>
      </c>
      <c r="B32" s="144" t="s">
        <v>49</v>
      </c>
      <c r="C32" s="111">
        <v>8.9</v>
      </c>
      <c r="D32" s="235"/>
      <c r="E32" s="236"/>
      <c r="F32" s="236"/>
      <c r="G32" s="236"/>
      <c r="H32" s="236"/>
      <c r="I32" s="236"/>
      <c r="J32" s="236"/>
      <c r="K32" s="139">
        <f>C30*C32*1000</f>
        <v>10680</v>
      </c>
      <c r="L32" s="209"/>
      <c r="M32" s="209"/>
      <c r="N32" s="209"/>
      <c r="O32" s="210"/>
    </row>
    <row r="33" spans="1:16" ht="13.5" thickBot="1" x14ac:dyDescent="0.25">
      <c r="A33" s="27"/>
      <c r="B33" s="123"/>
      <c r="C33" s="141" t="s">
        <v>41</v>
      </c>
      <c r="D33" s="237"/>
      <c r="E33" s="238"/>
      <c r="F33" s="238"/>
      <c r="G33" s="238"/>
      <c r="H33" s="238"/>
      <c r="I33" s="238"/>
      <c r="J33" s="238"/>
      <c r="K33" s="140" t="s">
        <v>43</v>
      </c>
      <c r="L33" s="212"/>
      <c r="M33" s="212"/>
      <c r="N33" s="212"/>
      <c r="O33" s="213"/>
    </row>
    <row r="34" spans="1:16" x14ac:dyDescent="0.2">
      <c r="A34" s="23" t="s">
        <v>8</v>
      </c>
      <c r="B34" s="145" t="s">
        <v>51</v>
      </c>
      <c r="C34" s="112"/>
      <c r="D34" s="235"/>
      <c r="E34" s="236"/>
      <c r="F34" s="236"/>
      <c r="G34" s="236"/>
      <c r="H34" s="245" t="s">
        <v>45</v>
      </c>
      <c r="I34" s="245"/>
      <c r="J34" s="246"/>
      <c r="K34" s="186">
        <v>8.92</v>
      </c>
      <c r="L34" s="68"/>
      <c r="M34" s="98"/>
      <c r="N34" s="99"/>
      <c r="O34" s="154"/>
    </row>
    <row r="35" spans="1:16" ht="13.5" thickBot="1" x14ac:dyDescent="0.25">
      <c r="A35" s="100"/>
      <c r="B35" s="124"/>
      <c r="C35" s="101"/>
      <c r="D35" s="237"/>
      <c r="E35" s="238"/>
      <c r="F35" s="238"/>
      <c r="G35" s="238"/>
      <c r="H35" s="247"/>
      <c r="I35" s="247"/>
      <c r="J35" s="248"/>
      <c r="K35" s="136" t="s">
        <v>39</v>
      </c>
      <c r="L35" s="102"/>
      <c r="M35" s="103"/>
      <c r="N35" s="26"/>
      <c r="O35" s="155"/>
    </row>
    <row r="36" spans="1:16" x14ac:dyDescent="0.2">
      <c r="A36" s="23" t="s">
        <v>9</v>
      </c>
      <c r="B36" s="146" t="s">
        <v>25</v>
      </c>
      <c r="C36" s="134">
        <f>K34</f>
        <v>8.92</v>
      </c>
      <c r="D36" s="229">
        <f>C36/(C36+C37)</f>
        <v>0.75042063937184522</v>
      </c>
      <c r="E36" s="227"/>
      <c r="F36" s="231"/>
      <c r="G36" s="231"/>
      <c r="H36" s="231"/>
      <c r="I36" s="231"/>
      <c r="J36" s="232"/>
      <c r="K36" s="83"/>
      <c r="L36" s="46"/>
      <c r="M36" s="47"/>
      <c r="N36" s="85"/>
      <c r="O36" s="156">
        <f>O26*D36</f>
        <v>67.363617000000005</v>
      </c>
    </row>
    <row r="37" spans="1:16" ht="13.5" thickBot="1" x14ac:dyDescent="0.25">
      <c r="A37" s="27"/>
      <c r="B37" s="10"/>
      <c r="C37" s="135">
        <f>K30</f>
        <v>2.9666666666666668</v>
      </c>
      <c r="D37" s="230"/>
      <c r="E37" s="228"/>
      <c r="F37" s="233"/>
      <c r="G37" s="233"/>
      <c r="H37" s="233"/>
      <c r="I37" s="233"/>
      <c r="J37" s="234"/>
      <c r="K37" s="53"/>
      <c r="L37" s="53"/>
      <c r="M37" s="53"/>
      <c r="N37" s="39"/>
      <c r="O37" s="175">
        <f>O28*D36</f>
        <v>131.36727272727273</v>
      </c>
    </row>
    <row r="38" spans="1:16" x14ac:dyDescent="0.2">
      <c r="A38" s="23" t="s">
        <v>10</v>
      </c>
      <c r="B38" s="147" t="s">
        <v>44</v>
      </c>
      <c r="C38" s="79"/>
      <c r="D38" s="80"/>
      <c r="E38" s="80"/>
      <c r="F38" s="80"/>
      <c r="G38" s="81"/>
      <c r="H38" s="80"/>
      <c r="I38" s="115">
        <f>I26-K34</f>
        <v>0.98445675391912069</v>
      </c>
      <c r="J38" s="44">
        <v>0.88</v>
      </c>
      <c r="K38" s="173">
        <f>I38/J38*1.107623</f>
        <v>1.2390987990297253</v>
      </c>
      <c r="L38" s="164">
        <v>35.3232</v>
      </c>
      <c r="M38" s="165">
        <f>I38/J38*3600/L38</f>
        <v>114.01354022893125</v>
      </c>
      <c r="N38" s="166">
        <v>0.03</v>
      </c>
      <c r="O38" s="156">
        <f>K38*N38*1000</f>
        <v>37.172963970891757</v>
      </c>
      <c r="P38" s="130" t="s">
        <v>53</v>
      </c>
    </row>
    <row r="39" spans="1:16" ht="13.5" thickBot="1" x14ac:dyDescent="0.25">
      <c r="A39" s="3"/>
      <c r="B39" s="137"/>
      <c r="C39" s="11"/>
      <c r="D39" s="6"/>
      <c r="E39" s="12"/>
      <c r="F39" s="3"/>
      <c r="G39" s="7"/>
      <c r="H39" s="8"/>
      <c r="I39" s="13"/>
      <c r="J39" s="9"/>
      <c r="K39" s="174"/>
      <c r="L39" s="174"/>
      <c r="M39" s="174"/>
      <c r="N39" s="171"/>
      <c r="O39" s="172"/>
    </row>
  </sheetData>
  <sheetProtection algorithmName="SHA-512" hashValue="lhGWqETRnfG2kyI00q67UizkHMyeZ78qc8WFobCQQjSpNWyFGa8XYQl8EuvfhmILhthgp0BR6uyqx9uhXWDSWQ==" saltValue="m/bqY+qkrP87vWofY4Z22Q==" spinCount="100000" sheet="1" objects="1" scenarios="1"/>
  <mergeCells count="28">
    <mergeCell ref="A7:B7"/>
    <mergeCell ref="D7:O7"/>
    <mergeCell ref="D36:D37"/>
    <mergeCell ref="E36:J37"/>
    <mergeCell ref="D8:O8"/>
    <mergeCell ref="A9:B9"/>
    <mergeCell ref="C9:O9"/>
    <mergeCell ref="A24:O25"/>
    <mergeCell ref="D32:J33"/>
    <mergeCell ref="L32:O33"/>
    <mergeCell ref="H30:J31"/>
    <mergeCell ref="D30:G31"/>
    <mergeCell ref="H34:J35"/>
    <mergeCell ref="D34:G35"/>
    <mergeCell ref="A6:B6"/>
    <mergeCell ref="D6:E6"/>
    <mergeCell ref="F6:K6"/>
    <mergeCell ref="L6:M6"/>
    <mergeCell ref="N6:O6"/>
    <mergeCell ref="K1:O1"/>
    <mergeCell ref="A2:H2"/>
    <mergeCell ref="A4:B4"/>
    <mergeCell ref="C4:O4"/>
    <mergeCell ref="A5:B5"/>
    <mergeCell ref="N5:O5"/>
    <mergeCell ref="C5:K5"/>
    <mergeCell ref="L5:M5"/>
    <mergeCell ref="F1:H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  <ignoredErrors>
    <ignoredError sqref="K32 I28:I29 C37 D36 I38 K27:K2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1"/>
  <sheetViews>
    <sheetView tabSelected="1" topLeftCell="A7" zoomScaleNormal="100" workbookViewId="0">
      <selection activeCell="K38" sqref="K38 N38"/>
    </sheetView>
  </sheetViews>
  <sheetFormatPr defaultRowHeight="12.75" x14ac:dyDescent="0.2"/>
  <cols>
    <col min="1" max="1" width="5.140625" customWidth="1"/>
    <col min="2" max="2" width="24.28515625" customWidth="1"/>
    <col min="3" max="3" width="10.7109375" customWidth="1"/>
    <col min="4" max="4" width="8.140625" customWidth="1"/>
    <col min="5" max="5" width="9" customWidth="1"/>
    <col min="6" max="6" width="7.140625" customWidth="1"/>
    <col min="7" max="7" width="9" customWidth="1"/>
    <col min="8" max="8" width="7.5703125" customWidth="1"/>
    <col min="10" max="10" width="7" customWidth="1"/>
    <col min="13" max="13" width="10" bestFit="1" customWidth="1"/>
    <col min="14" max="14" width="7.42578125" customWidth="1"/>
    <col min="15" max="15" width="11.5703125" customWidth="1"/>
  </cols>
  <sheetData>
    <row r="1" spans="1:16" x14ac:dyDescent="0.2">
      <c r="A1" s="15"/>
      <c r="B1" s="15"/>
      <c r="C1" s="15"/>
      <c r="D1" s="15"/>
      <c r="E1" s="15"/>
      <c r="F1" s="191"/>
      <c r="G1" s="191"/>
      <c r="H1" s="191"/>
      <c r="K1" s="191" t="s">
        <v>60</v>
      </c>
      <c r="L1" s="191"/>
      <c r="M1" s="191"/>
      <c r="N1" s="191"/>
      <c r="O1" s="191"/>
    </row>
    <row r="2" spans="1:16" ht="15.75" x14ac:dyDescent="0.25">
      <c r="A2" s="190" t="s">
        <v>58</v>
      </c>
      <c r="B2" s="190"/>
      <c r="C2" s="190"/>
      <c r="D2" s="190"/>
      <c r="E2" s="190"/>
      <c r="F2" s="190"/>
      <c r="G2" s="190"/>
      <c r="H2" s="190"/>
    </row>
    <row r="3" spans="1:16" x14ac:dyDescent="0.2">
      <c r="A3" s="16"/>
      <c r="B3" s="16"/>
      <c r="C3" s="16"/>
      <c r="D3" s="16"/>
      <c r="E3" s="16"/>
      <c r="F3" s="16"/>
      <c r="G3" s="16"/>
      <c r="H3" s="16"/>
    </row>
    <row r="4" spans="1:16" ht="22.35" customHeight="1" x14ac:dyDescent="0.2">
      <c r="A4" s="192" t="s">
        <v>0</v>
      </c>
      <c r="B4" s="193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</row>
    <row r="5" spans="1:16" ht="22.35" customHeight="1" x14ac:dyDescent="0.2">
      <c r="A5" s="197" t="s">
        <v>26</v>
      </c>
      <c r="B5" s="198"/>
      <c r="C5" s="195"/>
      <c r="D5" s="195"/>
      <c r="E5" s="195"/>
      <c r="F5" s="195"/>
      <c r="G5" s="195"/>
      <c r="H5" s="195"/>
      <c r="I5" s="195"/>
      <c r="J5" s="195"/>
      <c r="K5" s="195"/>
      <c r="L5" s="192" t="s">
        <v>11</v>
      </c>
      <c r="M5" s="192"/>
      <c r="N5" s="194"/>
      <c r="O5" s="194"/>
    </row>
    <row r="6" spans="1:16" ht="22.35" customHeight="1" x14ac:dyDescent="0.2">
      <c r="A6" s="197" t="s">
        <v>27</v>
      </c>
      <c r="B6" s="198"/>
      <c r="C6" s="18"/>
      <c r="D6" s="197" t="s">
        <v>28</v>
      </c>
      <c r="E6" s="197"/>
      <c r="F6" s="201"/>
      <c r="G6" s="201"/>
      <c r="H6" s="201"/>
      <c r="I6" s="201"/>
      <c r="J6" s="201"/>
      <c r="K6" s="201"/>
      <c r="L6" s="192" t="s">
        <v>31</v>
      </c>
      <c r="M6" s="192"/>
      <c r="N6" s="194"/>
      <c r="O6" s="194"/>
    </row>
    <row r="7" spans="1:16" ht="22.35" customHeight="1" x14ac:dyDescent="0.2">
      <c r="A7" s="198" t="s">
        <v>30</v>
      </c>
      <c r="B7" s="199"/>
      <c r="C7" s="189" t="s">
        <v>32</v>
      </c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</row>
    <row r="8" spans="1:16" ht="22.35" customHeight="1" x14ac:dyDescent="0.2">
      <c r="A8" s="17"/>
      <c r="B8" s="19"/>
      <c r="C8" s="189" t="s">
        <v>33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</row>
    <row r="9" spans="1:16" ht="22.35" customHeight="1" x14ac:dyDescent="0.2">
      <c r="A9" s="192" t="s">
        <v>29</v>
      </c>
      <c r="B9" s="193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</row>
    <row r="10" spans="1:16" ht="13.5" customHeight="1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6" ht="60" customHeight="1" thickBot="1" x14ac:dyDescent="0.25">
      <c r="A11" s="21" t="s">
        <v>1</v>
      </c>
      <c r="B11" s="22" t="s">
        <v>2</v>
      </c>
      <c r="C11" s="117" t="s">
        <v>13</v>
      </c>
      <c r="D11" s="117" t="s">
        <v>14</v>
      </c>
      <c r="E11" s="117" t="s">
        <v>12</v>
      </c>
      <c r="F11" s="117" t="s">
        <v>15</v>
      </c>
      <c r="G11" s="117" t="s">
        <v>16</v>
      </c>
      <c r="H11" s="117" t="s">
        <v>17</v>
      </c>
      <c r="I11" s="117" t="s">
        <v>18</v>
      </c>
      <c r="J11" s="117" t="s">
        <v>19</v>
      </c>
      <c r="K11" s="117" t="s">
        <v>20</v>
      </c>
      <c r="L11" s="117" t="s">
        <v>21</v>
      </c>
      <c r="M11" s="117" t="s">
        <v>59</v>
      </c>
      <c r="N11" s="118" t="s">
        <v>34</v>
      </c>
      <c r="O11" s="118" t="s">
        <v>35</v>
      </c>
    </row>
    <row r="12" spans="1:16" x14ac:dyDescent="0.2">
      <c r="A12" s="23" t="s">
        <v>3</v>
      </c>
      <c r="B12" s="63" t="s">
        <v>37</v>
      </c>
      <c r="C12" s="108">
        <f>C13</f>
        <v>5</v>
      </c>
      <c r="D12" s="42">
        <v>0.96</v>
      </c>
      <c r="E12" s="105">
        <f>C12/D12+E13</f>
        <v>7.2083333333333339</v>
      </c>
      <c r="F12" s="42">
        <v>0.99</v>
      </c>
      <c r="G12" s="106">
        <f>E12/F12+G13</f>
        <v>8.281144781144782</v>
      </c>
      <c r="H12" s="42">
        <v>0.93</v>
      </c>
      <c r="I12" s="107">
        <f>G12/H12+I13</f>
        <v>9.9044567539191206</v>
      </c>
      <c r="J12" s="44">
        <v>0.88</v>
      </c>
      <c r="K12" s="45">
        <f>I12/J12*1.107623</f>
        <v>12.466368299029725</v>
      </c>
      <c r="L12" s="254">
        <v>35.3232</v>
      </c>
      <c r="M12" s="47">
        <f>I12/J12*3600/L12</f>
        <v>1147.0713914686007</v>
      </c>
      <c r="N12" s="85">
        <v>3.0834319999999998E-2</v>
      </c>
      <c r="O12" s="120">
        <f>K12*N12*1000</f>
        <v>384.39198937013816</v>
      </c>
      <c r="P12" s="1"/>
    </row>
    <row r="13" spans="1:16" ht="13.5" thickBot="1" x14ac:dyDescent="0.25">
      <c r="A13" s="27"/>
      <c r="B13" s="62" t="s">
        <v>6</v>
      </c>
      <c r="C13" s="109">
        <v>5</v>
      </c>
      <c r="D13" s="30"/>
      <c r="E13" s="31">
        <v>2</v>
      </c>
      <c r="F13" s="32"/>
      <c r="G13" s="33">
        <v>1</v>
      </c>
      <c r="H13" s="32"/>
      <c r="I13" s="34">
        <v>1</v>
      </c>
      <c r="J13" s="35"/>
      <c r="K13" s="36"/>
      <c r="L13" s="37"/>
      <c r="M13" s="38"/>
      <c r="N13" s="39"/>
      <c r="O13" s="38"/>
      <c r="P13" s="1"/>
    </row>
    <row r="14" spans="1:16" x14ac:dyDescent="0.2">
      <c r="A14" s="40" t="s">
        <v>4</v>
      </c>
      <c r="B14" s="55" t="s">
        <v>38</v>
      </c>
      <c r="C14" s="24">
        <f>C15</f>
        <v>5</v>
      </c>
      <c r="D14" s="25">
        <v>0.96</v>
      </c>
      <c r="E14" s="105">
        <f>C14/D14+E15</f>
        <v>7.2083333333333339</v>
      </c>
      <c r="F14" s="42">
        <v>0.99</v>
      </c>
      <c r="G14" s="106">
        <f>E14/F14+G15</f>
        <v>8.281144781144782</v>
      </c>
      <c r="H14" s="42">
        <v>0.93</v>
      </c>
      <c r="I14" s="107">
        <f>G14/H14+I15</f>
        <v>9.9044567539191206</v>
      </c>
      <c r="J14" s="44">
        <v>0.88</v>
      </c>
      <c r="K14" s="45">
        <f>I14/J14</f>
        <v>11.255064493089909</v>
      </c>
      <c r="L14" s="46">
        <v>10</v>
      </c>
      <c r="M14" s="47">
        <f>K14*3600/L14</f>
        <v>4051.8232175123676</v>
      </c>
      <c r="N14" s="48">
        <v>45</v>
      </c>
      <c r="O14" s="121">
        <f>M14*N14/1000</f>
        <v>182.33204478805655</v>
      </c>
      <c r="P14" s="2"/>
    </row>
    <row r="15" spans="1:16" ht="13.5" thickBot="1" x14ac:dyDescent="0.25">
      <c r="A15" s="27"/>
      <c r="B15" s="62" t="s">
        <v>7</v>
      </c>
      <c r="C15" s="29">
        <v>5</v>
      </c>
      <c r="D15" s="49"/>
      <c r="E15" s="50">
        <v>2</v>
      </c>
      <c r="F15" s="51"/>
      <c r="G15" s="33">
        <v>1</v>
      </c>
      <c r="H15" s="49"/>
      <c r="I15" s="34">
        <v>1</v>
      </c>
      <c r="J15" s="52"/>
      <c r="K15" s="36"/>
      <c r="L15" s="53"/>
      <c r="M15" s="54"/>
      <c r="N15" s="39"/>
      <c r="O15" s="38"/>
    </row>
    <row r="16" spans="1:16" x14ac:dyDescent="0.2">
      <c r="A16" s="40" t="s">
        <v>5</v>
      </c>
      <c r="B16" s="55" t="s">
        <v>56</v>
      </c>
      <c r="C16" s="24">
        <f>C17</f>
        <v>5</v>
      </c>
      <c r="D16" s="25">
        <v>0.96</v>
      </c>
      <c r="E16" s="105">
        <f>C16/D16+E17</f>
        <v>7.2083333333333339</v>
      </c>
      <c r="F16" s="42">
        <v>0.99</v>
      </c>
      <c r="G16" s="106">
        <f>E16/F16+G17</f>
        <v>8.281144781144782</v>
      </c>
      <c r="H16" s="42">
        <v>0.93</v>
      </c>
      <c r="I16" s="107">
        <f>G16/H16+I17</f>
        <v>9.9044567539191206</v>
      </c>
      <c r="J16" s="44">
        <v>4</v>
      </c>
      <c r="K16" s="45"/>
      <c r="L16" s="46"/>
      <c r="M16" s="47">
        <f>I16/J16*1000</f>
        <v>2476.1141884797803</v>
      </c>
      <c r="N16" s="48">
        <v>0.15794</v>
      </c>
      <c r="O16" s="121">
        <f>M16*N16</f>
        <v>391.07747492849649</v>
      </c>
    </row>
    <row r="17" spans="1:15" ht="13.5" thickBot="1" x14ac:dyDescent="0.25">
      <c r="A17" s="56"/>
      <c r="B17" s="62" t="s">
        <v>6</v>
      </c>
      <c r="C17" s="29">
        <v>5</v>
      </c>
      <c r="D17" s="49"/>
      <c r="E17" s="50">
        <v>2</v>
      </c>
      <c r="F17" s="51"/>
      <c r="G17" s="33">
        <v>1</v>
      </c>
      <c r="H17" s="49"/>
      <c r="I17" s="34">
        <v>1</v>
      </c>
      <c r="J17" s="52"/>
      <c r="K17" s="36"/>
      <c r="L17" s="53"/>
      <c r="M17" s="54"/>
      <c r="N17" s="39"/>
      <c r="O17" s="38"/>
    </row>
    <row r="18" spans="1:15" x14ac:dyDescent="0.2">
      <c r="A18" s="40" t="s">
        <v>8</v>
      </c>
      <c r="B18" s="55" t="s">
        <v>57</v>
      </c>
      <c r="C18" s="24">
        <f>C19</f>
        <v>5</v>
      </c>
      <c r="D18" s="25">
        <v>0.96</v>
      </c>
      <c r="E18" s="105">
        <f>C18/D18+E19</f>
        <v>7.2083333333333339</v>
      </c>
      <c r="F18" s="42">
        <v>0.99</v>
      </c>
      <c r="G18" s="106">
        <f>E18/F18+G19</f>
        <v>8.281144781144782</v>
      </c>
      <c r="H18" s="42">
        <v>0.93</v>
      </c>
      <c r="I18" s="107">
        <f>G18/H18+I19</f>
        <v>9.9044567539191206</v>
      </c>
      <c r="J18" s="44">
        <v>1</v>
      </c>
      <c r="K18" s="45"/>
      <c r="L18" s="46"/>
      <c r="M18" s="47">
        <f>I18/J18*1000</f>
        <v>9904.4567539191212</v>
      </c>
      <c r="N18" s="48">
        <v>9.2100000000000001E-2</v>
      </c>
      <c r="O18" s="121">
        <f>M18*N18</f>
        <v>912.20046703595108</v>
      </c>
    </row>
    <row r="19" spans="1:15" ht="13.5" thickBot="1" x14ac:dyDescent="0.25">
      <c r="A19" s="56"/>
      <c r="B19" s="62" t="s">
        <v>6</v>
      </c>
      <c r="C19" s="29">
        <v>5</v>
      </c>
      <c r="D19" s="49"/>
      <c r="E19" s="50">
        <v>2</v>
      </c>
      <c r="F19" s="51"/>
      <c r="G19" s="33">
        <v>1</v>
      </c>
      <c r="H19" s="49"/>
      <c r="I19" s="34">
        <v>1</v>
      </c>
      <c r="J19" s="52"/>
      <c r="K19" s="36"/>
      <c r="L19" s="53"/>
      <c r="M19" s="54"/>
      <c r="N19" s="39"/>
      <c r="O19" s="38"/>
    </row>
    <row r="20" spans="1:15" x14ac:dyDescent="0.2">
      <c r="A20" s="23" t="s">
        <v>9</v>
      </c>
      <c r="B20" s="63"/>
      <c r="C20" s="64"/>
      <c r="D20" s="65"/>
      <c r="E20" s="65"/>
      <c r="F20" s="23"/>
      <c r="G20" s="66"/>
      <c r="H20" s="67"/>
      <c r="I20" s="68"/>
      <c r="J20" s="69"/>
      <c r="K20" s="68"/>
      <c r="L20" s="68"/>
      <c r="M20" s="68"/>
      <c r="N20" s="68"/>
      <c r="O20" s="122"/>
    </row>
    <row r="21" spans="1:15" ht="13.5" thickBot="1" x14ac:dyDescent="0.25">
      <c r="A21" s="70"/>
      <c r="B21" s="62" t="s">
        <v>6</v>
      </c>
      <c r="C21" s="71"/>
      <c r="D21" s="72"/>
      <c r="E21" s="72"/>
      <c r="F21" s="73"/>
      <c r="G21" s="74"/>
      <c r="H21" s="75"/>
      <c r="I21" s="76"/>
      <c r="J21" s="77"/>
      <c r="K21" s="76"/>
      <c r="L21" s="76"/>
      <c r="M21" s="76"/>
      <c r="N21" s="76"/>
      <c r="O21" s="76"/>
    </row>
    <row r="22" spans="1:15" x14ac:dyDescent="0.2">
      <c r="A22" s="23" t="s">
        <v>10</v>
      </c>
      <c r="B22" s="63"/>
      <c r="C22" s="64"/>
      <c r="D22" s="65"/>
      <c r="E22" s="65"/>
      <c r="F22" s="23"/>
      <c r="G22" s="66"/>
      <c r="H22" s="67"/>
      <c r="I22" s="68"/>
      <c r="J22" s="69"/>
      <c r="K22" s="68"/>
      <c r="L22" s="68"/>
      <c r="M22" s="68"/>
      <c r="N22" s="68"/>
      <c r="O22" s="68"/>
    </row>
    <row r="23" spans="1:15" ht="13.5" thickBot="1" x14ac:dyDescent="0.25">
      <c r="A23" s="56"/>
      <c r="B23" s="62" t="s">
        <v>6</v>
      </c>
      <c r="C23" s="57"/>
      <c r="D23" s="58"/>
      <c r="E23" s="58"/>
      <c r="F23" s="27"/>
      <c r="G23" s="59"/>
      <c r="H23" s="60"/>
      <c r="I23" s="53"/>
      <c r="J23" s="61"/>
      <c r="K23" s="53"/>
      <c r="L23" s="53"/>
      <c r="M23" s="53"/>
      <c r="N23" s="53"/>
      <c r="O23" s="53"/>
    </row>
    <row r="24" spans="1:15" x14ac:dyDescent="0.2">
      <c r="A24" s="216" t="s">
        <v>36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8"/>
    </row>
    <row r="25" spans="1:15" ht="13.5" thickBot="1" x14ac:dyDescent="0.25">
      <c r="A25" s="219"/>
      <c r="B25" s="220"/>
      <c r="C25" s="221"/>
      <c r="D25" s="221"/>
      <c r="E25" s="221"/>
      <c r="F25" s="221"/>
      <c r="G25" s="221"/>
      <c r="H25" s="221"/>
      <c r="I25" s="221"/>
      <c r="J25" s="220"/>
      <c r="K25" s="220"/>
      <c r="L25" s="220"/>
      <c r="M25" s="220"/>
      <c r="N25" s="220"/>
      <c r="O25" s="222"/>
    </row>
    <row r="26" spans="1:15" x14ac:dyDescent="0.2">
      <c r="A26" s="23" t="s">
        <v>3</v>
      </c>
      <c r="B26" s="78"/>
      <c r="C26" s="108">
        <f>C27</f>
        <v>5</v>
      </c>
      <c r="D26" s="42">
        <v>0.96</v>
      </c>
      <c r="E26" s="105">
        <f>C26/D26+E27</f>
        <v>7.2083333333333339</v>
      </c>
      <c r="F26" s="42">
        <v>0.99</v>
      </c>
      <c r="G26" s="106">
        <f>E26/F26+G27</f>
        <v>8.281144781144782</v>
      </c>
      <c r="H26" s="42">
        <v>0.93</v>
      </c>
      <c r="I26" s="162">
        <f>G26/H26+I27</f>
        <v>9.9044567539191206</v>
      </c>
      <c r="J26" s="82"/>
      <c r="K26" s="110">
        <f>K30</f>
        <v>3.8709677419354835</v>
      </c>
      <c r="L26" s="114">
        <v>17</v>
      </c>
      <c r="M26" s="47">
        <f>K26*3600/L26</f>
        <v>819.73434535104354</v>
      </c>
      <c r="N26" s="85">
        <v>0.03</v>
      </c>
      <c r="O26" s="86">
        <f>K26*N26*1000</f>
        <v>116.12903225806451</v>
      </c>
    </row>
    <row r="27" spans="1:15" ht="13.5" thickBot="1" x14ac:dyDescent="0.25">
      <c r="A27" s="27"/>
      <c r="B27" s="128" t="s">
        <v>6</v>
      </c>
      <c r="C27" s="109">
        <v>5</v>
      </c>
      <c r="D27" s="30"/>
      <c r="E27" s="31">
        <v>2</v>
      </c>
      <c r="F27" s="32"/>
      <c r="G27" s="33">
        <v>1</v>
      </c>
      <c r="H27" s="32"/>
      <c r="I27" s="34">
        <v>1</v>
      </c>
      <c r="J27" s="35"/>
      <c r="K27" s="36"/>
      <c r="L27" s="37"/>
      <c r="M27" s="38"/>
      <c r="N27" s="39"/>
      <c r="O27" s="87"/>
    </row>
    <row r="28" spans="1:15" x14ac:dyDescent="0.2">
      <c r="A28" s="40"/>
      <c r="B28" s="88"/>
      <c r="C28" s="41"/>
      <c r="D28" s="25"/>
      <c r="E28" s="42"/>
      <c r="F28" s="42"/>
      <c r="G28" s="43"/>
      <c r="H28" s="42"/>
      <c r="I28" s="89"/>
      <c r="J28" s="44"/>
      <c r="K28" s="90"/>
      <c r="L28" s="46"/>
      <c r="M28" s="47"/>
      <c r="N28" s="48"/>
      <c r="O28" s="91"/>
    </row>
    <row r="29" spans="1:15" ht="13.5" thickBot="1" x14ac:dyDescent="0.25">
      <c r="A29" s="27"/>
      <c r="B29" s="28"/>
      <c r="C29" s="29"/>
      <c r="D29" s="49"/>
      <c r="E29" s="50"/>
      <c r="F29" s="51"/>
      <c r="G29" s="33"/>
      <c r="H29" s="49"/>
      <c r="I29" s="54"/>
      <c r="J29" s="52"/>
      <c r="K29" s="53"/>
      <c r="L29" s="53"/>
      <c r="M29" s="53"/>
      <c r="N29" s="39"/>
      <c r="O29" s="92"/>
    </row>
    <row r="30" spans="1:15" x14ac:dyDescent="0.2">
      <c r="A30" s="40" t="s">
        <v>4</v>
      </c>
      <c r="B30" s="55"/>
      <c r="C30" s="111">
        <v>1.2</v>
      </c>
      <c r="D30" s="202"/>
      <c r="E30" s="203"/>
      <c r="F30" s="203"/>
      <c r="G30" s="203"/>
      <c r="H30" s="203"/>
      <c r="I30" s="203"/>
      <c r="J30" s="204"/>
      <c r="K30" s="113">
        <f>C30/C32</f>
        <v>3.8709677419354835</v>
      </c>
      <c r="L30" s="84"/>
      <c r="M30" s="93"/>
      <c r="N30" s="85"/>
      <c r="O30" s="47"/>
    </row>
    <row r="31" spans="1:15" ht="13.5" thickBot="1" x14ac:dyDescent="0.25">
      <c r="A31" s="27"/>
      <c r="B31" s="123" t="s">
        <v>22</v>
      </c>
      <c r="C31" s="94" t="s">
        <v>39</v>
      </c>
      <c r="D31" s="205"/>
      <c r="E31" s="206"/>
      <c r="F31" s="206"/>
      <c r="G31" s="206"/>
      <c r="H31" s="206"/>
      <c r="I31" s="206"/>
      <c r="J31" s="207"/>
      <c r="K31" s="95" t="s">
        <v>39</v>
      </c>
      <c r="L31" s="37"/>
      <c r="M31" s="96"/>
      <c r="N31" s="39"/>
      <c r="O31" s="38"/>
    </row>
    <row r="32" spans="1:15" x14ac:dyDescent="0.2">
      <c r="A32" s="40" t="s">
        <v>5</v>
      </c>
      <c r="B32" s="55"/>
      <c r="C32" s="111">
        <v>0.31</v>
      </c>
      <c r="D32" s="208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10"/>
    </row>
    <row r="33" spans="1:16" ht="13.5" thickBot="1" x14ac:dyDescent="0.25">
      <c r="A33" s="27"/>
      <c r="B33" s="123" t="s">
        <v>23</v>
      </c>
      <c r="C33" s="97" t="s">
        <v>40</v>
      </c>
      <c r="D33" s="211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3"/>
    </row>
    <row r="34" spans="1:16" x14ac:dyDescent="0.2">
      <c r="A34" s="23" t="s">
        <v>8</v>
      </c>
      <c r="B34" s="63"/>
      <c r="C34" s="112">
        <v>0.45</v>
      </c>
      <c r="D34" s="208"/>
      <c r="E34" s="209"/>
      <c r="F34" s="209"/>
      <c r="G34" s="209"/>
      <c r="H34" s="209"/>
      <c r="I34" s="209"/>
      <c r="J34" s="210"/>
      <c r="K34" s="185">
        <f>K30*C34</f>
        <v>1.7419354838709675</v>
      </c>
      <c r="L34" s="68"/>
      <c r="M34" s="98"/>
      <c r="N34" s="99"/>
      <c r="O34" s="47"/>
    </row>
    <row r="35" spans="1:16" ht="13.5" thickBot="1" x14ac:dyDescent="0.25">
      <c r="A35" s="100"/>
      <c r="B35" s="124" t="s">
        <v>24</v>
      </c>
      <c r="C35" s="101" t="s">
        <v>40</v>
      </c>
      <c r="D35" s="211"/>
      <c r="E35" s="212"/>
      <c r="F35" s="212"/>
      <c r="G35" s="212"/>
      <c r="H35" s="212"/>
      <c r="I35" s="212"/>
      <c r="J35" s="213"/>
      <c r="K35" s="102"/>
      <c r="L35" s="102"/>
      <c r="M35" s="103"/>
      <c r="N35" s="26"/>
      <c r="O35" s="104"/>
    </row>
    <row r="36" spans="1:16" x14ac:dyDescent="0.2">
      <c r="A36" s="23" t="s">
        <v>9</v>
      </c>
      <c r="B36" s="63"/>
      <c r="C36" s="249">
        <f>K34</f>
        <v>1.7419354838709675</v>
      </c>
      <c r="D36" s="252">
        <f>C36/(C37+C36)</f>
        <v>0.5921052631578948</v>
      </c>
      <c r="E36" s="227"/>
      <c r="F36" s="223" t="s">
        <v>52</v>
      </c>
      <c r="G36" s="224"/>
      <c r="H36" s="134">
        <f>I26</f>
        <v>9.9044567539191206</v>
      </c>
      <c r="I36" s="214">
        <f>H36/(H37+H36)</f>
        <v>0.89193528088832619</v>
      </c>
      <c r="J36" s="159"/>
      <c r="K36" s="83"/>
      <c r="L36" s="46"/>
      <c r="M36" s="47"/>
      <c r="N36" s="85"/>
      <c r="O36" s="251">
        <f>O26*D36</f>
        <v>68.760611205432937</v>
      </c>
    </row>
    <row r="37" spans="1:16" ht="13.5" thickBot="1" x14ac:dyDescent="0.25">
      <c r="A37" s="27"/>
      <c r="B37" s="125" t="s">
        <v>25</v>
      </c>
      <c r="C37" s="250">
        <f>C30</f>
        <v>1.2</v>
      </c>
      <c r="D37" s="253"/>
      <c r="E37" s="228"/>
      <c r="F37" s="225"/>
      <c r="G37" s="226"/>
      <c r="H37" s="135">
        <f>C30</f>
        <v>1.2</v>
      </c>
      <c r="I37" s="215"/>
      <c r="J37" s="160"/>
      <c r="K37" s="53"/>
      <c r="L37" s="53"/>
      <c r="M37" s="53"/>
      <c r="N37" s="39"/>
      <c r="O37" s="87"/>
    </row>
    <row r="38" spans="1:16" x14ac:dyDescent="0.2">
      <c r="A38" s="23" t="s">
        <v>10</v>
      </c>
      <c r="B38" s="63"/>
      <c r="C38" s="79"/>
      <c r="D38" s="80"/>
      <c r="E38" s="80"/>
      <c r="F38" s="80"/>
      <c r="G38" s="81"/>
      <c r="H38" s="80"/>
      <c r="I38" s="161">
        <f>I26-K34</f>
        <v>8.1625212700481526</v>
      </c>
      <c r="J38" s="44">
        <v>0.88</v>
      </c>
      <c r="K38" s="83">
        <f>I38/J38*1.107623</f>
        <v>10.273859428061984</v>
      </c>
      <c r="L38" s="114">
        <v>35.3232</v>
      </c>
      <c r="M38" s="47">
        <f>I38/J38*3600/L38</f>
        <v>945.33146680874927</v>
      </c>
      <c r="N38" s="85">
        <v>0.03</v>
      </c>
      <c r="O38" s="119">
        <f>K38*N38*1000</f>
        <v>308.21578284185949</v>
      </c>
      <c r="P38" s="130" t="s">
        <v>53</v>
      </c>
    </row>
    <row r="39" spans="1:16" ht="13.5" thickBot="1" x14ac:dyDescent="0.25">
      <c r="A39" s="3"/>
      <c r="B39" s="127" t="s">
        <v>44</v>
      </c>
      <c r="C39" s="11"/>
      <c r="D39" s="6"/>
      <c r="E39" s="12"/>
      <c r="F39" s="3"/>
      <c r="G39" s="7"/>
      <c r="H39" s="8"/>
      <c r="I39" s="13"/>
      <c r="J39" s="9"/>
      <c r="K39" s="5"/>
      <c r="L39" s="5"/>
      <c r="M39" s="5"/>
      <c r="N39" s="4"/>
      <c r="O39" s="14"/>
    </row>
    <row r="40" spans="1:16" x14ac:dyDescent="0.2">
      <c r="A40" s="188" t="s">
        <v>54</v>
      </c>
    </row>
    <row r="41" spans="1:16" x14ac:dyDescent="0.2">
      <c r="A41" s="187" t="s">
        <v>55</v>
      </c>
    </row>
  </sheetData>
  <sheetProtection algorithmName="SHA-512" hashValue="aC8I7Sw5ozrv22Yd68AF5CixbtEMzrEjXFI/SSYJ4WfCefrZ0xYqmfIAkTJzTFWSRat04jVH5s8/YwcIGQFCFg==" saltValue="ZzKw/WVX0uBfbVBOMqlWJg==" spinCount="100000" sheet="1" objects="1" scenarios="1"/>
  <mergeCells count="27">
    <mergeCell ref="F1:H1"/>
    <mergeCell ref="K1:O1"/>
    <mergeCell ref="A2:H2"/>
    <mergeCell ref="A4:B4"/>
    <mergeCell ref="C4:O4"/>
    <mergeCell ref="L5:M5"/>
    <mergeCell ref="A9:B9"/>
    <mergeCell ref="C9:O9"/>
    <mergeCell ref="A24:O25"/>
    <mergeCell ref="D30:J31"/>
    <mergeCell ref="A6:B6"/>
    <mergeCell ref="D6:E6"/>
    <mergeCell ref="F6:K6"/>
    <mergeCell ref="L6:M6"/>
    <mergeCell ref="N5:O5"/>
    <mergeCell ref="A7:B7"/>
    <mergeCell ref="D7:O7"/>
    <mergeCell ref="A5:B5"/>
    <mergeCell ref="C5:K5"/>
    <mergeCell ref="N6:O6"/>
    <mergeCell ref="D8:O8"/>
    <mergeCell ref="D32:O33"/>
    <mergeCell ref="D34:J35"/>
    <mergeCell ref="D36:D37"/>
    <mergeCell ref="E36:E37"/>
    <mergeCell ref="F36:G37"/>
    <mergeCell ref="I36:I37"/>
  </mergeCells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Príloha č.9 KGJ</vt:lpstr>
      <vt:lpstr>Príloha č.9 Parna turbina</vt:lpstr>
      <vt:lpstr>Príloha č.9 Bioplyn KVET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Branislav Ďuriška</cp:lastModifiedBy>
  <cp:lastPrinted>2022-05-26T09:11:40Z</cp:lastPrinted>
  <dcterms:created xsi:type="dcterms:W3CDTF">1997-01-24T11:07:25Z</dcterms:created>
  <dcterms:modified xsi:type="dcterms:W3CDTF">2023-09-06T11:46:32Z</dcterms:modified>
</cp:coreProperties>
</file>